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  <sheet name="Лист2" sheetId="2" r:id="rId2"/>
  </sheets>
  <definedNames>
    <definedName name="sub_1111" localSheetId="0">'Лист 1'!$A$70</definedName>
    <definedName name="sub_2222" localSheetId="0">'Лист 1'!$A$71</definedName>
    <definedName name="sub_3333" localSheetId="0">'Лист 1'!$A$72</definedName>
    <definedName name="sub_4444" localSheetId="0">'Лист 1'!$A$73</definedName>
    <definedName name="sub_5555" localSheetId="0">'Лист 1'!$A$74</definedName>
    <definedName name="_xlnm.Print_Area" localSheetId="0">'Лист 1'!$A$1:$Q$74</definedName>
    <definedName name="_xlnm.Print_Area" localSheetId="1">'Лист2'!$A$1:$G$47</definedName>
  </definedNames>
  <calcPr fullCalcOnLoad="1"/>
</workbook>
</file>

<file path=xl/sharedStrings.xml><?xml version="1.0" encoding="utf-8"?>
<sst xmlns="http://schemas.openxmlformats.org/spreadsheetml/2006/main" count="314" uniqueCount="200">
  <si>
    <t>N </t>
  </si>
  <si>
    <t>Наименование инвестиционного проекта/мероприятия, предусмотренного инвестиционной программой</t>
  </si>
  <si>
    <t>Период реализации согласно инвестиционной программе, годы</t>
  </si>
  <si>
    <t>Срок ввода в эксплуатацию /выполнения мероприятия, год</t>
  </si>
  <si>
    <t>Стадия выполнения*(2),</t>
  </si>
  <si>
    <t>%</t>
  </si>
  <si>
    <t>Стоимостная оценка инвестиций, млн. руб. без НДС</t>
  </si>
  <si>
    <t>Отклонения*(2)</t>
  </si>
  <si>
    <t>Причины отклонений</t>
  </si>
  <si>
    <t>план</t>
  </si>
  <si>
    <t>факт</t>
  </si>
  <si>
    <t>полная стоимость*(3)</t>
  </si>
  <si>
    <t>остаток *(4)</t>
  </si>
  <si>
    <t>на начало отчетного года</t>
  </si>
  <si>
    <t>осталось профинансировать по результатам отчетного периода*(4)</t>
  </si>
  <si>
    <t>млн.</t>
  </si>
  <si>
    <t>руб.</t>
  </si>
  <si>
    <t>без НДС</t>
  </si>
  <si>
    <t>из них за счет: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</si>
  <si>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</si>
  <si>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</si>
  <si>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 (указать)</t>
  </si>
  <si>
    <t>план*(3)</t>
  </si>
  <si>
    <t>факт*(4)</t>
  </si>
  <si>
    <t>ВСЕГО,</t>
  </si>
  <si>
    <t>...</t>
  </si>
  <si>
    <t>*(1)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 на финансирование инвестиционных проектов (отдельных мероприятий), предусмотренных инвестиционной программой.</t>
  </si>
  <si>
    <t>*(2) Нарастающим итогом за год.</t>
  </si>
  <si>
    <t>*(4) В ценах отчетного года.</t>
  </si>
  <si>
    <t>*(3) В соответствии с утвержденной инвестиционной программой</t>
  </si>
  <si>
    <t xml:space="preserve">*(5) При государственном регулировании цен (тарифов) с применением метода обеспечения доходности инвестированного капитала.
</t>
  </si>
  <si>
    <t>Утверждаю</t>
  </si>
  <si>
    <t>     (указывается полное наименование субъекта контроля (надзора)</t>
  </si>
  <si>
    <t>об использовании инвестиционных ресурсов, включенных в регулируемые государством цены (тарифы) в сфере электроэнергетики/теплоснабжения</t>
  </si>
  <si>
    <t>Наименование, реквизиты решения об установлении цен (тарифов)*(1)</t>
  </si>
  <si>
    <t>NN </t>
  </si>
  <si>
    <t>Источник финансирования</t>
  </si>
  <si>
    <t>млн. руб. без НДС</t>
  </si>
  <si>
    <t>План*(3)</t>
  </si>
  <si>
    <t>Факт*(2)</t>
  </si>
  <si>
    <t>А.</t>
  </si>
  <si>
    <t>Собственные средства, в т.ч.:</t>
  </si>
  <si>
    <t>А.1.</t>
  </si>
  <si>
    <t>Чистая прибыль, в т.ч.:</t>
  </si>
  <si>
    <t>А.1.1.</t>
  </si>
  <si>
    <t>прибыль по каждому регулируемому виду деятельности, в т.ч.:</t>
  </si>
  <si>
    <t>А.1.1.1.</t>
  </si>
  <si>
    <t>прибыль, направляемая на инвестиции, в т.ч.:</t>
  </si>
  <si>
    <t>А.1.1.1.1.</t>
  </si>
  <si>
    <t>за счет платы за технологическое присоединение</t>
  </si>
  <si>
    <t>А.2.</t>
  </si>
  <si>
    <t>Амортизационные отчисления</t>
  </si>
  <si>
    <t>А.3.</t>
  </si>
  <si>
    <t>Прочие собственные средства</t>
  </si>
  <si>
    <t>А.3.1</t>
  </si>
  <si>
    <t>Наименование источника</t>
  </si>
  <si>
    <t>Б.</t>
  </si>
  <si>
    <t>Привлеченные средства, в т.ч.:</t>
  </si>
  <si>
    <t>Б.1.</t>
  </si>
  <si>
    <t>Кредиты</t>
  </si>
  <si>
    <t>Б.2.</t>
  </si>
  <si>
    <t>Займы</t>
  </si>
  <si>
    <t>Б.3.</t>
  </si>
  <si>
    <t>Прочие привлеченные средства</t>
  </si>
  <si>
    <t>Б.3.1.</t>
  </si>
  <si>
    <t>В.</t>
  </si>
  <si>
    <t>Бюджетное финансирование</t>
  </si>
  <si>
    <t>Г.</t>
  </si>
  <si>
    <t>Прочие источники финансирования, в т.ч.:</t>
  </si>
  <si>
    <t>Г.1.</t>
  </si>
  <si>
    <t>Лизинг</t>
  </si>
  <si>
    <t>Справочно:</t>
  </si>
  <si>
    <t>Д.</t>
  </si>
  <si>
    <t>Доход на инвестированный капитал*(5)</t>
  </si>
  <si>
    <t>Е.</t>
  </si>
  <si>
    <t>Возврат инвестированного капитала*(5)</t>
  </si>
  <si>
    <t>(подпись)</t>
  </si>
  <si>
    <t>М. П.</t>
  </si>
  <si>
    <t>Таблица 2</t>
  </si>
  <si>
    <t>Таблица 1</t>
  </si>
  <si>
    <t xml:space="preserve">Отчет об источниках финансирования инвестиционных программ, </t>
  </si>
  <si>
    <t>ВСЕГО</t>
  </si>
  <si>
    <t>в т.ч. предусмотрено средств на выполнение программы энергосбережения</t>
  </si>
  <si>
    <t xml:space="preserve"> </t>
  </si>
  <si>
    <t>С.Н. Балакин</t>
  </si>
  <si>
    <t>Директор ООО "Системы жизнеобеспечения РМ"</t>
  </si>
  <si>
    <r>
      <t xml:space="preserve">                      ОТЧЕТ  </t>
    </r>
    <r>
      <rPr>
        <b/>
        <u val="single"/>
        <sz val="12"/>
        <rFont val="Arial"/>
        <family val="2"/>
      </rPr>
      <t>по ООО "Системы жизнеобеспечения РМ"</t>
    </r>
  </si>
  <si>
    <t>Реконструкция ВЛ-0,4 кВ РМ, Большеберезниковский район, . Б. Березники по ул. 50 лет Октября, 60 лет Октября, Победы, Луначарского</t>
  </si>
  <si>
    <t xml:space="preserve">Реконструкция ВЛ-0,4 кВ, РМ, Лямбирский район, с. Лямбирь по ул.  Комсомольская, Ленина, Садовая,  Тукая, Энергетиков   </t>
  </si>
  <si>
    <t>Замена старых индукционных приборов учета (класс точности 2.5) на АСКУЭ</t>
  </si>
  <si>
    <t>Строительство ТП 10/0,4 кВ, РМ, Кочкуровский район, с. Кочкурово по ул. Молодежная</t>
  </si>
  <si>
    <t>Строительство ВЛ-10 кВ, РМ, Кочкуровский район, с. Кочкурово по ул. Молодежная</t>
  </si>
  <si>
    <t>Строительство ВЛ-0,4 кВ, РМ, Кочкуровский район, с. Кочкурово по ул. Молодежная</t>
  </si>
  <si>
    <t>2019</t>
  </si>
  <si>
    <t>финансирование в отчетном периоде (за 2019 год)</t>
  </si>
  <si>
    <t xml:space="preserve">Мероприятие по замене провода меньшего сечения на большее  в с. Б.Березники Большеберезниковского района 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</si>
  <si>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</si>
  <si>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</si>
  <si>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</si>
  <si>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перевооружение, всего</t>
  </si>
  <si>
    <t>Прочее новое строительство объектов электросетевого хозяйства, всего</t>
  </si>
  <si>
    <t>0.2</t>
  </si>
  <si>
    <t>0.4</t>
  </si>
  <si>
    <t>1.2.2.2</t>
  </si>
  <si>
    <t>1.2.2.2.1</t>
  </si>
  <si>
    <t>1.4</t>
  </si>
  <si>
    <t>1.2.2</t>
  </si>
  <si>
    <t>1.2</t>
  </si>
  <si>
    <t>1.2.3</t>
  </si>
  <si>
    <t>1.2.2.1</t>
  </si>
  <si>
    <t>1.4.1</t>
  </si>
  <si>
    <t>1.4.2</t>
  </si>
  <si>
    <t>1.4.3</t>
  </si>
  <si>
    <t>1.2.3.1</t>
  </si>
  <si>
    <t>1.2.3.2</t>
  </si>
  <si>
    <t>Объем финансирования (за 2019 год),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</si>
  <si>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</si>
  <si>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</si>
  <si>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Реконструкция, модернизация, техническое перевооружение всего, в том числе:</t>
  </si>
  <si>
    <t>0.1</t>
  </si>
  <si>
    <t>Технологическое присоединение,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</si>
  <si>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</si>
  <si>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</si>
  <si>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 xml:space="preserve">Строительство ВЛ-10 кВ, РМ, Лямбирский район, с. Лямбирь по ул.  Октябрьская  </t>
  </si>
  <si>
    <t>1.4.4</t>
  </si>
  <si>
    <t>1.4.5</t>
  </si>
  <si>
    <t>"_______________________" 2020 года</t>
  </si>
  <si>
    <t>0.5</t>
  </si>
  <si>
    <t>0.6</t>
  </si>
  <si>
    <t>1</t>
  </si>
  <si>
    <t>Республика Мордовия</t>
  </si>
  <si>
    <t>Покупка земельных участков для целей реализации инвестиционных проектов, всего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</si>
  <si>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</si>
  <si>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</si>
  <si>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</si>
  <si>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</si>
  <si>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</si>
  <si>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</si>
  <si>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Строительство электрических сетей для создания технической возможности технологического присоединения энергопринимающих устройств Заявителей, максимальной мощностью, не превышающей 15 кВт включительно, не включаемых в состав платы за технологическое присоединение (строительство "последней мили")</t>
  </si>
  <si>
    <t>нд</t>
  </si>
  <si>
    <t>Прочие инвестиционные проекты, всего</t>
  </si>
  <si>
    <t>дата составления                                                                                                                                              (указывается полное наименование органа государственного контроля (надзора)</t>
  </si>
  <si>
    <t>"__________________________" 2020 года</t>
  </si>
  <si>
    <r>
      <t xml:space="preserve">Наименование, дата утверждения инвестиционной программы, сведения о внесении изменений и внесенных изменениях в инвестиционную программу     </t>
    </r>
    <r>
      <rPr>
        <u val="single"/>
        <sz val="11"/>
        <rFont val="Arial"/>
        <family val="2"/>
      </rPr>
      <t>Приказ №110 от 31 ноября 2019 г.</t>
    </r>
  </si>
  <si>
    <t>в ходе реализации мероприятия произошло повышение цен на приборы учета</t>
  </si>
  <si>
    <t>в ходе реализации мероприятия произошло удорожание стоимости материалов</t>
  </si>
  <si>
    <t>в ходе реализации мероприятий произошло удорожание стоимости материалов</t>
  </si>
  <si>
    <t>за 2019 г.</t>
  </si>
  <si>
    <t>млн.рублей за 2019 год</t>
  </si>
  <si>
    <r>
      <t xml:space="preserve"> "2" марта 2020 г.                                                                                                                                                 </t>
    </r>
    <r>
      <rPr>
        <u val="single"/>
        <sz val="11"/>
        <rFont val="Arial"/>
        <family val="2"/>
      </rPr>
      <t xml:space="preserve"> в Республиканскую Службу по тарифам Республики Мордовия</t>
    </r>
    <r>
      <rPr>
        <sz val="11"/>
        <rFont val="Arial"/>
        <family val="2"/>
      </rPr>
      <t xml:space="preserve">
Наименование, реквизиты решения об установлении цен (тарифов)*(1)
Наименование, дата утверждения инвестиционной программы, сведения о внесении изменений и внесенных изменениях в инвестиционную программу _______________________________________________________________________________________
</t>
    </r>
  </si>
  <si>
    <t>Идентификатор инвестицион-ного проекта</t>
  </si>
  <si>
    <t>F_SZhO_13.19</t>
  </si>
  <si>
    <t>Реконструкция ВЛ-0,4 кВ, РМ, Большеберезниковский район, с. Б. Березники по ул. 50 лет Октября,60 лет Октября, Победы, Луначарского</t>
  </si>
  <si>
    <t>F_SZhO_041.19</t>
  </si>
  <si>
    <t>F_SZhO_04.19</t>
  </si>
  <si>
    <t xml:space="preserve">Реконструкция ВЛ-0,4 кВ, РМ, Лямбирский район, с. Лямбирь по ул. Октябрьская  </t>
  </si>
  <si>
    <t>F_SZhO_16.19</t>
  </si>
  <si>
    <t>F_SZhO_161.19</t>
  </si>
  <si>
    <t>F_SZhO_05.19</t>
  </si>
  <si>
    <t>F_SZhO_07</t>
  </si>
  <si>
    <t>F_SZhO_071</t>
  </si>
  <si>
    <t>1.4.6</t>
  </si>
  <si>
    <t>F_SZhO_08.19</t>
  </si>
  <si>
    <t>F_SZhO_081.19</t>
  </si>
  <si>
    <t>F_SZhO_09.19</t>
  </si>
  <si>
    <t>F_SZhO_091.19</t>
  </si>
  <si>
    <t>F_SZhO_10.19</t>
  </si>
  <si>
    <t>F_SZhO_101.19</t>
  </si>
  <si>
    <t>Строительство ТП 10/0,4 кВ, РМ, Ляимбирский район, с. Лямбирь по ул. Октябрьская</t>
  </si>
  <si>
    <t>F_SZhO_15.19</t>
  </si>
  <si>
    <t>F_SZhO_151.19</t>
  </si>
  <si>
    <t>F_SZhO_14.19</t>
  </si>
  <si>
    <t>F_SZhO_141.19</t>
  </si>
  <si>
    <t>1.4.7</t>
  </si>
  <si>
    <t>1.4.8</t>
  </si>
  <si>
    <t>1.4.9</t>
  </si>
  <si>
    <t>1.4.10</t>
  </si>
  <si>
    <t>1.2.2.1.7</t>
  </si>
  <si>
    <t>1.2.2.1.8</t>
  </si>
  <si>
    <t>1.2.2.1.9</t>
  </si>
  <si>
    <t>1.2.2.1.10</t>
  </si>
  <si>
    <t>F_SZhO_01</t>
  </si>
  <si>
    <t>F_SZhO_011</t>
  </si>
  <si>
    <t xml:space="preserve">Реконструкция ВЛ-0,4 кВ, РМ, Атяшевский район, п. Атяшево по ул. Первомайская, Строителей, Ленина, Горюнова, пер. Школьный и Транспортный </t>
  </si>
  <si>
    <t>F_SZhO_02.17</t>
  </si>
  <si>
    <t>F_SZhO_021.17</t>
  </si>
  <si>
    <t>Реконструкция ВЛ-0,4 кВ, РМ, Ичалковский район, п. Смольный по ул. Тополей,Набережная,Школьная, Центральная,Спортивная,Дружбы,Солнечная, Новая, с. Кемля по ул. Советская, Октябрьская</t>
  </si>
  <si>
    <t>F_SZhO_03.18</t>
  </si>
  <si>
    <t>F_SZhO_031.18</t>
  </si>
  <si>
    <t>1.2.2.1.1</t>
  </si>
  <si>
    <t>1.2.2.1.2</t>
  </si>
  <si>
    <t>1.2.2.1.3</t>
  </si>
  <si>
    <t>1.2.2.1.4</t>
  </si>
  <si>
    <t>1.2.2.1.5</t>
  </si>
  <si>
    <t>1.2.2.1.6</t>
  </si>
  <si>
    <t>1.1.1.1.1</t>
  </si>
  <si>
    <t>капит. вложения за счет прибыли</t>
  </si>
  <si>
    <t>программа энергосбережения</t>
  </si>
  <si>
    <t>выпадающие по льгот. категории за технол. присоединение (стройки 2019 г.)</t>
  </si>
  <si>
    <t>В ходе реализации мероприятия по технологическим причинам было решено построить линию большей протяженности, чем планировалось ранее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</si>
</sst>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00"/>
    <numFmt numFmtId="194" formatCode="0.000000000"/>
    <numFmt numFmtId="195" formatCode="0.0000000000"/>
    <numFmt numFmtId="196" formatCode="0.000000"/>
    <numFmt numFmtId="197" formatCode="0.00000"/>
    <numFmt numFmtId="198" formatCode="0.0000"/>
    <numFmt numFmtId="199" formatCode="0.000"/>
    <numFmt numFmtId="200" formatCode="[$-FC19]d\ mmmm\ yyyy\ &quot;г.&quot;"/>
    <numFmt numFmtId="201" formatCode="0.0"/>
    <numFmt numFmtId="202" formatCode="0.00000000000"/>
    <numFmt numFmtId="203" formatCode="0.000000000000"/>
    <numFmt numFmtId="204" formatCode="0.0000000000000"/>
    <numFmt numFmtId="205" formatCode="#,##0.00\ _₽"/>
  </numFmts>
  <fonts count="65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36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.5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1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1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center"/>
    </xf>
    <xf numFmtId="198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14" fillId="0" borderId="0" xfId="0" applyFont="1" applyAlignment="1">
      <alignment/>
    </xf>
    <xf numFmtId="0" fontId="2" fillId="0" borderId="12" xfId="0" applyFont="1" applyBorder="1" applyAlignment="1">
      <alignment horizontal="justify" vertical="top" wrapText="1"/>
    </xf>
    <xf numFmtId="0" fontId="0" fillId="0" borderId="13" xfId="0" applyBorder="1" applyAlignment="1">
      <alignment/>
    </xf>
    <xf numFmtId="0" fontId="2" fillId="0" borderId="12" xfId="0" applyFont="1" applyBorder="1" applyAlignment="1">
      <alignment vertical="top" wrapText="1"/>
    </xf>
    <xf numFmtId="199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justify" vertical="top" wrapText="1"/>
    </xf>
    <xf numFmtId="0" fontId="15" fillId="0" borderId="10" xfId="42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5" fillId="0" borderId="14" xfId="42" applyFont="1" applyBorder="1" applyAlignment="1" applyProtection="1">
      <alignment horizontal="center" vertical="top" wrapText="1"/>
      <protection/>
    </xf>
    <xf numFmtId="0" fontId="15" fillId="0" borderId="10" xfId="42" applyFont="1" applyBorder="1" applyAlignment="1" applyProtection="1">
      <alignment vertical="top" wrapText="1"/>
      <protection/>
    </xf>
    <xf numFmtId="0" fontId="19" fillId="33" borderId="15" xfId="0" applyFont="1" applyFill="1" applyBorder="1" applyAlignment="1">
      <alignment horizontal="left" vertical="center" wrapText="1"/>
    </xf>
    <xf numFmtId="0" fontId="19" fillId="34" borderId="15" xfId="54" applyFont="1" applyFill="1" applyBorder="1" applyAlignment="1">
      <alignment horizontal="left" vertical="center" wrapText="1"/>
      <protection/>
    </xf>
    <xf numFmtId="199" fontId="9" fillId="0" borderId="0" xfId="0" applyNumberFormat="1" applyFont="1" applyBorder="1" applyAlignment="1">
      <alignment wrapText="1"/>
    </xf>
    <xf numFmtId="49" fontId="22" fillId="0" borderId="0" xfId="0" applyNumberFormat="1" applyFont="1" applyBorder="1" applyAlignment="1">
      <alignment wrapText="1"/>
    </xf>
    <xf numFmtId="199" fontId="20" fillId="33" borderId="0" xfId="54" applyNumberFormat="1" applyFont="1" applyFill="1" applyBorder="1" applyAlignment="1">
      <alignment horizontal="right" vertical="center"/>
      <protection/>
    </xf>
    <xf numFmtId="199" fontId="22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16" fillId="0" borderId="0" xfId="0" applyFont="1" applyAlignment="1">
      <alignment horizontal="justify" wrapText="1"/>
    </xf>
    <xf numFmtId="199" fontId="20" fillId="33" borderId="15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justify" vertical="top" wrapText="1"/>
    </xf>
    <xf numFmtId="1" fontId="21" fillId="33" borderId="15" xfId="0" applyNumberFormat="1" applyFont="1" applyFill="1" applyBorder="1" applyAlignment="1">
      <alignment horizontal="center" vertical="top" wrapText="1"/>
    </xf>
    <xf numFmtId="199" fontId="21" fillId="0" borderId="15" xfId="0" applyNumberFormat="1" applyFont="1" applyBorder="1" applyAlignment="1">
      <alignment horizontal="right" vertical="center" wrapText="1"/>
    </xf>
    <xf numFmtId="199" fontId="2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1" fontId="21" fillId="33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1" fontId="11" fillId="33" borderId="15" xfId="0" applyNumberFormat="1" applyFont="1" applyFill="1" applyBorder="1" applyAlignment="1">
      <alignment horizontal="center" vertical="center" wrapText="1"/>
    </xf>
    <xf numFmtId="199" fontId="11" fillId="0" borderId="15" xfId="0" applyNumberFormat="1" applyFont="1" applyBorder="1" applyAlignment="1">
      <alignment horizontal="center" vertical="center" wrapText="1"/>
    </xf>
    <xf numFmtId="199" fontId="11" fillId="33" borderId="15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0" fontId="20" fillId="33" borderId="15" xfId="54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/>
    </xf>
    <xf numFmtId="199" fontId="21" fillId="0" borderId="0" xfId="0" applyNumberFormat="1" applyFont="1" applyAlignment="1">
      <alignment horizontal="justify" vertical="center" wrapText="1"/>
    </xf>
    <xf numFmtId="0" fontId="0" fillId="33" borderId="0" xfId="0" applyNumberFormat="1" applyFont="1" applyFill="1" applyBorder="1" applyAlignment="1">
      <alignment horizontal="center" vertical="center"/>
    </xf>
    <xf numFmtId="0" fontId="19" fillId="34" borderId="0" xfId="0" applyNumberFormat="1" applyFont="1" applyFill="1" applyBorder="1" applyAlignment="1">
      <alignment horizontal="right" vertical="center" wrapText="1"/>
    </xf>
    <xf numFmtId="0" fontId="21" fillId="33" borderId="0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right" vertical="center"/>
    </xf>
    <xf numFmtId="0" fontId="19" fillId="33" borderId="0" xfId="54" applyNumberFormat="1" applyFont="1" applyFill="1" applyBorder="1" applyAlignment="1">
      <alignment horizontal="right" vertical="center"/>
      <protection/>
    </xf>
    <xf numFmtId="0" fontId="22" fillId="33" borderId="0" xfId="0" applyNumberFormat="1" applyFont="1" applyFill="1" applyBorder="1" applyAlignment="1">
      <alignment wrapText="1"/>
    </xf>
    <xf numFmtId="0" fontId="5" fillId="33" borderId="0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wrapText="1"/>
    </xf>
    <xf numFmtId="199" fontId="24" fillId="33" borderId="0" xfId="0" applyNumberFormat="1" applyFont="1" applyFill="1" applyBorder="1" applyAlignment="1">
      <alignment wrapText="1"/>
    </xf>
    <xf numFmtId="0" fontId="20" fillId="35" borderId="15" xfId="54" applyFont="1" applyFill="1" applyBorder="1" applyAlignment="1">
      <alignment horizontal="center" vertical="center" wrapText="1"/>
      <protection/>
    </xf>
    <xf numFmtId="49" fontId="11" fillId="33" borderId="15" xfId="0" applyNumberFormat="1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9" fillId="33" borderId="15" xfId="54" applyFont="1" applyFill="1" applyBorder="1" applyAlignment="1">
      <alignment horizontal="left" vertical="center" wrapText="1"/>
      <protection/>
    </xf>
    <xf numFmtId="199" fontId="21" fillId="33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5" fillId="0" borderId="15" xfId="42" applyFont="1" applyBorder="1" applyAlignment="1" applyProtection="1">
      <alignment horizontal="center" vertical="top" wrapText="1"/>
      <protection/>
    </xf>
    <xf numFmtId="0" fontId="0" fillId="0" borderId="15" xfId="0" applyFont="1" applyBorder="1" applyAlignment="1">
      <alignment vertical="top" wrapText="1"/>
    </xf>
    <xf numFmtId="0" fontId="15" fillId="33" borderId="15" xfId="42" applyFont="1" applyFill="1" applyBorder="1" applyAlignment="1" applyProtection="1">
      <alignment horizontal="center" vertical="top" wrapText="1"/>
      <protection/>
    </xf>
    <xf numFmtId="0" fontId="2" fillId="33" borderId="15" xfId="0" applyFont="1" applyFill="1" applyBorder="1" applyAlignment="1">
      <alignment horizontal="center" vertical="top" wrapText="1"/>
    </xf>
    <xf numFmtId="0" fontId="21" fillId="0" borderId="15" xfId="0" applyFont="1" applyBorder="1" applyAlignment="1">
      <alignment horizontal="justify" vertical="center" wrapText="1"/>
    </xf>
    <xf numFmtId="0" fontId="21" fillId="33" borderId="15" xfId="53" applyFont="1" applyFill="1" applyBorder="1" applyAlignment="1">
      <alignment horizontal="center" vertical="center" wrapText="1"/>
      <protection/>
    </xf>
    <xf numFmtId="1" fontId="11" fillId="33" borderId="0" xfId="0" applyNumberFormat="1" applyFont="1" applyFill="1" applyBorder="1" applyAlignment="1">
      <alignment horizontal="center" vertical="center" wrapText="1"/>
    </xf>
    <xf numFmtId="49" fontId="20" fillId="33" borderId="15" xfId="0" applyNumberFormat="1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wrapText="1"/>
    </xf>
    <xf numFmtId="199" fontId="12" fillId="0" borderId="0" xfId="0" applyNumberFormat="1" applyFont="1" applyBorder="1" applyAlignment="1">
      <alignment wrapText="1"/>
    </xf>
    <xf numFmtId="199" fontId="26" fillId="0" borderId="0" xfId="0" applyNumberFormat="1" applyFont="1" applyBorder="1" applyAlignment="1">
      <alignment wrapText="1"/>
    </xf>
    <xf numFmtId="0" fontId="26" fillId="0" borderId="0" xfId="0" applyNumberFormat="1" applyFont="1" applyBorder="1" applyAlignment="1">
      <alignment wrapText="1"/>
    </xf>
    <xf numFmtId="196" fontId="27" fillId="34" borderId="0" xfId="0" applyNumberFormat="1" applyFont="1" applyFill="1" applyBorder="1" applyAlignment="1">
      <alignment horizontal="right" vertical="center" wrapText="1"/>
    </xf>
    <xf numFmtId="0" fontId="19" fillId="33" borderId="15" xfId="55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49" fontId="25" fillId="33" borderId="15" xfId="55" applyNumberFormat="1" applyFont="1" applyFill="1" applyBorder="1" applyAlignment="1">
      <alignment horizontal="center" vertical="center"/>
      <protection/>
    </xf>
    <xf numFmtId="0" fontId="20" fillId="33" borderId="15" xfId="54" applyFont="1" applyFill="1" applyBorder="1" applyAlignment="1">
      <alignment horizontal="center" vertical="center"/>
      <protection/>
    </xf>
    <xf numFmtId="0" fontId="20" fillId="35" borderId="15" xfId="53" applyFont="1" applyFill="1" applyBorder="1" applyAlignment="1">
      <alignment horizontal="center" vertical="center" wrapText="1"/>
      <protection/>
    </xf>
    <xf numFmtId="0" fontId="25" fillId="33" borderId="15" xfId="55" applyFont="1" applyFill="1" applyBorder="1" applyAlignment="1">
      <alignment horizontal="center" vertical="center" wrapText="1"/>
      <protection/>
    </xf>
    <xf numFmtId="49" fontId="20" fillId="35" borderId="15" xfId="54" applyNumberFormat="1" applyFont="1" applyFill="1" applyBorder="1" applyAlignment="1">
      <alignment horizontal="center" vertical="center"/>
      <protection/>
    </xf>
    <xf numFmtId="199" fontId="0" fillId="0" borderId="0" xfId="0" applyNumberFormat="1" applyFont="1" applyAlignment="1">
      <alignment/>
    </xf>
    <xf numFmtId="199" fontId="28" fillId="0" borderId="0" xfId="0" applyNumberFormat="1" applyFont="1" applyBorder="1" applyAlignment="1">
      <alignment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top" wrapText="1"/>
    </xf>
    <xf numFmtId="0" fontId="19" fillId="35" borderId="15" xfId="54" applyFont="1" applyFill="1" applyBorder="1" applyAlignment="1">
      <alignment horizontal="center" vertical="center" wrapText="1"/>
      <protection/>
    </xf>
    <xf numFmtId="0" fontId="19" fillId="35" borderId="15" xfId="54" applyFont="1" applyFill="1" applyBorder="1" applyAlignment="1">
      <alignment horizontal="left" vertical="center" wrapText="1"/>
      <protection/>
    </xf>
    <xf numFmtId="49" fontId="29" fillId="33" borderId="15" xfId="55" applyNumberFormat="1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 horizontal="left" vertical="top" wrapText="1"/>
    </xf>
    <xf numFmtId="199" fontId="19" fillId="33" borderId="15" xfId="54" applyNumberFormat="1" applyFont="1" applyFill="1" applyBorder="1" applyAlignment="1">
      <alignment horizontal="center" vertical="center"/>
      <protection/>
    </xf>
    <xf numFmtId="199" fontId="19" fillId="33" borderId="15" xfId="0" applyNumberFormat="1" applyFont="1" applyFill="1" applyBorder="1" applyAlignment="1">
      <alignment horizontal="center" vertical="center" wrapText="1"/>
    </xf>
    <xf numFmtId="199" fontId="11" fillId="33" borderId="15" xfId="0" applyNumberFormat="1" applyFont="1" applyFill="1" applyBorder="1" applyAlignment="1">
      <alignment horizontal="center" vertical="center"/>
    </xf>
    <xf numFmtId="199" fontId="10" fillId="0" borderId="12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 vertical="top"/>
    </xf>
    <xf numFmtId="49" fontId="11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5" fillId="0" borderId="15" xfId="42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5" fillId="0" borderId="17" xfId="42" applyFont="1" applyBorder="1" applyAlignment="1" applyProtection="1">
      <alignment horizontal="center" vertical="center" wrapText="1"/>
      <protection/>
    </xf>
    <xf numFmtId="0" fontId="15" fillId="0" borderId="24" xfId="42" applyFont="1" applyBorder="1" applyAlignment="1" applyProtection="1">
      <alignment horizontal="center" vertical="center" wrapText="1"/>
      <protection/>
    </xf>
    <xf numFmtId="0" fontId="15" fillId="0" borderId="23" xfId="42" applyFont="1" applyBorder="1" applyAlignment="1" applyProtection="1">
      <alignment horizontal="center" vertical="center" wrapText="1"/>
      <protection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64" fillId="0" borderId="15" xfId="0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Обычный 7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L74"/>
  <sheetViews>
    <sheetView tabSelected="1" zoomScale="70" zoomScaleNormal="70" zoomScalePageLayoutView="0" workbookViewId="0" topLeftCell="A51">
      <selection activeCell="Q64" sqref="Q64"/>
    </sheetView>
  </sheetViews>
  <sheetFormatPr defaultColWidth="9.140625" defaultRowHeight="12.75"/>
  <cols>
    <col min="1" max="1" width="11.00390625" style="55" customWidth="1"/>
    <col min="2" max="2" width="63.140625" style="0" customWidth="1"/>
    <col min="3" max="3" width="17.140625" style="0" customWidth="1"/>
    <col min="4" max="4" width="12.140625" style="0" customWidth="1"/>
    <col min="5" max="5" width="10.57421875" style="0" customWidth="1"/>
    <col min="6" max="6" width="9.28125" style="0" customWidth="1"/>
    <col min="7" max="7" width="9.00390625" style="0" customWidth="1"/>
    <col min="8" max="8" width="13.140625" style="0" customWidth="1"/>
    <col min="9" max="9" width="13.8515625" style="0" customWidth="1"/>
    <col min="10" max="10" width="10.57421875" style="0" customWidth="1"/>
    <col min="11" max="11" width="12.00390625" style="0" customWidth="1"/>
    <col min="12" max="12" width="18.8515625" style="0" customWidth="1"/>
    <col min="13" max="13" width="13.140625" style="0" customWidth="1"/>
    <col min="14" max="14" width="18.8515625" style="0" customWidth="1"/>
    <col min="15" max="15" width="17.28125" style="0" customWidth="1"/>
    <col min="16" max="16" width="11.28125" style="0" customWidth="1"/>
    <col min="17" max="17" width="33.28125" style="0" customWidth="1"/>
    <col min="18" max="18" width="14.57421875" style="0" customWidth="1"/>
    <col min="19" max="19" width="19.8515625" style="0" customWidth="1"/>
    <col min="20" max="20" width="19.28125" style="0" customWidth="1"/>
  </cols>
  <sheetData>
    <row r="1" ht="12.75" hidden="1"/>
    <row r="2" ht="12.75" hidden="1"/>
    <row r="3" spans="15:17" ht="15.75">
      <c r="O3" s="24"/>
      <c r="P3" s="25"/>
      <c r="Q3" s="26" t="s">
        <v>31</v>
      </c>
    </row>
    <row r="4" spans="14:18" ht="15.75">
      <c r="N4" s="128" t="s">
        <v>85</v>
      </c>
      <c r="O4" s="128"/>
      <c r="P4" s="128"/>
      <c r="Q4" s="128"/>
      <c r="R4" s="27"/>
    </row>
    <row r="5" spans="7:38" ht="15" customHeight="1">
      <c r="G5" s="32"/>
      <c r="L5" s="11"/>
      <c r="M5" s="11"/>
      <c r="N5" s="11"/>
      <c r="O5" s="128" t="s">
        <v>84</v>
      </c>
      <c r="P5" s="128"/>
      <c r="Q5" s="128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2:38" ht="15" customHeight="1">
      <c r="L6" s="12"/>
      <c r="M6" s="12"/>
      <c r="N6" s="12"/>
      <c r="O6" s="28"/>
      <c r="P6" s="129" t="s">
        <v>76</v>
      </c>
      <c r="Q6" s="129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4"/>
    </row>
    <row r="7" spans="12:38" ht="16.5" customHeight="1">
      <c r="L7" s="12"/>
      <c r="M7" s="12"/>
      <c r="N7" s="13"/>
      <c r="O7" s="130" t="s">
        <v>126</v>
      </c>
      <c r="P7" s="130"/>
      <c r="Q7" s="130"/>
      <c r="R7" s="17"/>
      <c r="S7" s="12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0"/>
    </row>
    <row r="8" spans="12:38" ht="13.5" customHeight="1">
      <c r="L8" s="12"/>
      <c r="M8" s="12"/>
      <c r="N8" s="12"/>
      <c r="O8" s="24"/>
      <c r="P8" s="24"/>
      <c r="Q8" s="26" t="s">
        <v>77</v>
      </c>
      <c r="R8" s="12"/>
      <c r="S8" s="12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</row>
    <row r="9" spans="4:38" ht="19.5" customHeight="1">
      <c r="D9" s="41"/>
      <c r="E9" s="41"/>
      <c r="F9" s="41"/>
      <c r="G9" s="42" t="s">
        <v>86</v>
      </c>
      <c r="H9" s="42"/>
      <c r="I9" s="42"/>
      <c r="J9" s="42"/>
      <c r="K9" s="42"/>
      <c r="L9" s="42"/>
      <c r="M9" s="42"/>
      <c r="N9" s="42"/>
      <c r="O9" s="41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6"/>
    </row>
    <row r="10" spans="4:15" ht="15.75">
      <c r="D10" s="41"/>
      <c r="E10" s="41"/>
      <c r="F10" s="41"/>
      <c r="G10" s="41"/>
      <c r="H10" s="41"/>
      <c r="I10" s="41"/>
      <c r="J10" s="43" t="s">
        <v>32</v>
      </c>
      <c r="K10" s="41"/>
      <c r="L10" s="41"/>
      <c r="M10" s="41"/>
      <c r="N10" s="41"/>
      <c r="O10" s="41"/>
    </row>
    <row r="11" spans="4:15" ht="15.75">
      <c r="D11" s="41"/>
      <c r="E11" s="41"/>
      <c r="F11" s="41"/>
      <c r="G11" s="41"/>
      <c r="H11" s="41"/>
      <c r="I11" s="41"/>
      <c r="J11" s="43" t="s">
        <v>33</v>
      </c>
      <c r="K11" s="41"/>
      <c r="L11" s="41"/>
      <c r="M11" s="41"/>
      <c r="N11" s="41"/>
      <c r="O11" s="41"/>
    </row>
    <row r="12" spans="4:15" ht="15">
      <c r="D12" s="41"/>
      <c r="E12" s="41"/>
      <c r="F12" s="41"/>
      <c r="G12" s="41"/>
      <c r="H12" s="41"/>
      <c r="I12" s="41"/>
      <c r="J12" s="9"/>
      <c r="K12" s="41"/>
      <c r="L12" s="41"/>
      <c r="M12" s="41"/>
      <c r="N12" s="41"/>
      <c r="O12" s="41"/>
    </row>
    <row r="13" spans="4:15" ht="15">
      <c r="D13" s="1" t="s">
        <v>147</v>
      </c>
      <c r="E13" s="41"/>
      <c r="F13" s="41"/>
      <c r="G13" s="41"/>
      <c r="H13" s="41"/>
      <c r="I13" s="41"/>
      <c r="J13" s="1"/>
      <c r="K13" s="41"/>
      <c r="L13" s="41"/>
      <c r="M13" s="41"/>
      <c r="N13" s="41"/>
      <c r="O13" s="41"/>
    </row>
    <row r="14" spans="4:15" ht="9.75" customHeight="1">
      <c r="D14" s="1"/>
      <c r="E14" s="41"/>
      <c r="F14" s="41"/>
      <c r="G14" s="41"/>
      <c r="H14" s="41"/>
      <c r="I14" s="41"/>
      <c r="J14" s="1"/>
      <c r="K14" s="41"/>
      <c r="L14" s="41"/>
      <c r="M14" s="41"/>
      <c r="N14" s="41"/>
      <c r="O14" s="41"/>
    </row>
    <row r="15" spans="4:17" ht="14.25" customHeight="1">
      <c r="D15" s="131" t="s">
        <v>149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</row>
    <row r="16" spans="4:17" ht="12.75">
      <c r="D16" s="127" t="s">
        <v>141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</row>
    <row r="17" spans="4:15" ht="12.75">
      <c r="D17" s="140" t="s">
        <v>34</v>
      </c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</row>
    <row r="18" spans="2:17" ht="18" customHeight="1">
      <c r="B18" s="142" t="s">
        <v>143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</row>
    <row r="19" spans="4:17" ht="21" customHeight="1" thickBot="1"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41" t="s">
        <v>79</v>
      </c>
      <c r="Q19" s="141"/>
    </row>
    <row r="20" spans="1:18" ht="60" customHeight="1">
      <c r="A20" s="132" t="s">
        <v>0</v>
      </c>
      <c r="B20" s="134" t="s">
        <v>1</v>
      </c>
      <c r="C20" s="136" t="s">
        <v>150</v>
      </c>
      <c r="D20" s="134" t="s">
        <v>2</v>
      </c>
      <c r="E20" s="134" t="s">
        <v>3</v>
      </c>
      <c r="F20" s="134"/>
      <c r="G20" s="89" t="s">
        <v>4</v>
      </c>
      <c r="H20" s="134" t="s">
        <v>6</v>
      </c>
      <c r="I20" s="134"/>
      <c r="J20" s="134"/>
      <c r="K20" s="134"/>
      <c r="L20" s="134"/>
      <c r="M20" s="135" t="s">
        <v>7</v>
      </c>
      <c r="N20" s="135"/>
      <c r="O20" s="135"/>
      <c r="P20" s="135"/>
      <c r="Q20" s="88" t="s">
        <v>8</v>
      </c>
      <c r="R20" s="2"/>
    </row>
    <row r="21" spans="1:18" ht="15">
      <c r="A21" s="133"/>
      <c r="B21" s="134"/>
      <c r="C21" s="137"/>
      <c r="D21" s="134"/>
      <c r="E21" s="134" t="s">
        <v>9</v>
      </c>
      <c r="F21" s="134" t="s">
        <v>10</v>
      </c>
      <c r="G21" s="88" t="s">
        <v>5</v>
      </c>
      <c r="H21" s="135" t="s">
        <v>11</v>
      </c>
      <c r="I21" s="89" t="s">
        <v>12</v>
      </c>
      <c r="J21" s="134" t="s">
        <v>94</v>
      </c>
      <c r="K21" s="134"/>
      <c r="L21" s="135" t="s">
        <v>14</v>
      </c>
      <c r="M21" s="88" t="s">
        <v>15</v>
      </c>
      <c r="N21" s="134" t="s">
        <v>18</v>
      </c>
      <c r="O21" s="134"/>
      <c r="P21" s="134"/>
      <c r="Q21" s="139"/>
      <c r="R21" s="2"/>
    </row>
    <row r="22" spans="1:18" ht="45" customHeight="1">
      <c r="A22" s="133"/>
      <c r="B22" s="134"/>
      <c r="C22" s="137"/>
      <c r="D22" s="134"/>
      <c r="E22" s="134"/>
      <c r="F22" s="134"/>
      <c r="G22" s="90"/>
      <c r="H22" s="135"/>
      <c r="I22" s="88" t="s">
        <v>13</v>
      </c>
      <c r="J22" s="134"/>
      <c r="K22" s="134"/>
      <c r="L22" s="135"/>
      <c r="M22" s="88" t="s">
        <v>16</v>
      </c>
      <c r="N22" s="134" t="s">
        <v>19</v>
      </c>
      <c r="O22" s="134" t="s">
        <v>20</v>
      </c>
      <c r="P22" s="134" t="s">
        <v>21</v>
      </c>
      <c r="Q22" s="139"/>
      <c r="R22" s="4"/>
    </row>
    <row r="23" spans="1:18" ht="78" customHeight="1">
      <c r="A23" s="133"/>
      <c r="B23" s="134"/>
      <c r="C23" s="138"/>
      <c r="D23" s="134"/>
      <c r="E23" s="134"/>
      <c r="F23" s="134"/>
      <c r="G23" s="90"/>
      <c r="H23" s="135"/>
      <c r="I23" s="90"/>
      <c r="J23" s="89" t="s">
        <v>22</v>
      </c>
      <c r="K23" s="91" t="s">
        <v>23</v>
      </c>
      <c r="L23" s="135"/>
      <c r="M23" s="88" t="s">
        <v>17</v>
      </c>
      <c r="N23" s="134"/>
      <c r="O23" s="134"/>
      <c r="P23" s="134"/>
      <c r="Q23" s="139"/>
      <c r="R23" s="2"/>
    </row>
    <row r="24" spans="1:18" ht="15">
      <c r="A24" s="104"/>
      <c r="B24" s="88">
        <v>1</v>
      </c>
      <c r="C24" s="88"/>
      <c r="D24" s="88">
        <v>2</v>
      </c>
      <c r="E24" s="88">
        <v>3</v>
      </c>
      <c r="F24" s="88">
        <v>4</v>
      </c>
      <c r="G24" s="92">
        <v>5</v>
      </c>
      <c r="H24" s="88">
        <v>6</v>
      </c>
      <c r="I24" s="88">
        <v>7</v>
      </c>
      <c r="J24" s="88">
        <v>8</v>
      </c>
      <c r="K24" s="92">
        <v>9</v>
      </c>
      <c r="L24" s="88">
        <v>10</v>
      </c>
      <c r="M24" s="88">
        <v>11</v>
      </c>
      <c r="N24" s="88">
        <v>12</v>
      </c>
      <c r="O24" s="88">
        <v>13</v>
      </c>
      <c r="P24" s="88">
        <v>14</v>
      </c>
      <c r="Q24" s="88">
        <v>15</v>
      </c>
      <c r="R24" s="2"/>
    </row>
    <row r="25" spans="1:18" s="71" customFormat="1" ht="29.25" customHeight="1">
      <c r="A25" s="60">
        <v>0</v>
      </c>
      <c r="B25" s="60" t="s">
        <v>81</v>
      </c>
      <c r="C25" s="60"/>
      <c r="D25" s="93"/>
      <c r="E25" s="93"/>
      <c r="F25" s="93"/>
      <c r="G25" s="62"/>
      <c r="H25" s="59">
        <f>H27+H29+H26</f>
        <v>13.754199999999997</v>
      </c>
      <c r="I25" s="59">
        <f aca="true" t="shared" si="0" ref="I25:P25">I27+I29+I26</f>
        <v>13.754199999999997</v>
      </c>
      <c r="J25" s="59">
        <f t="shared" si="0"/>
        <v>13.754199999999997</v>
      </c>
      <c r="K25" s="59">
        <f>K27+K29+K26</f>
        <v>14.181000000000001</v>
      </c>
      <c r="L25" s="59">
        <f t="shared" si="0"/>
        <v>-0.42680000000000085</v>
      </c>
      <c r="M25" s="59">
        <f t="shared" si="0"/>
        <v>0.42680000000000085</v>
      </c>
      <c r="N25" s="59">
        <f t="shared" si="0"/>
        <v>0</v>
      </c>
      <c r="O25" s="59">
        <f t="shared" si="0"/>
        <v>0.2500000000000002</v>
      </c>
      <c r="P25" s="59">
        <f t="shared" si="0"/>
        <v>0</v>
      </c>
      <c r="Q25" s="63" t="s">
        <v>139</v>
      </c>
      <c r="R25" s="72"/>
    </row>
    <row r="26" spans="1:18" s="71" customFormat="1" ht="26.25" customHeight="1">
      <c r="A26" s="106" t="s">
        <v>119</v>
      </c>
      <c r="B26" s="94" t="s">
        <v>120</v>
      </c>
      <c r="C26" s="94"/>
      <c r="D26" s="93"/>
      <c r="E26" s="93"/>
      <c r="F26" s="93"/>
      <c r="G26" s="62"/>
      <c r="H26" s="59">
        <f>H33</f>
        <v>2.354</v>
      </c>
      <c r="I26" s="59">
        <f aca="true" t="shared" si="1" ref="I26:P26">I33</f>
        <v>2.354</v>
      </c>
      <c r="J26" s="59">
        <f t="shared" si="1"/>
        <v>2.354</v>
      </c>
      <c r="K26" s="59">
        <f t="shared" si="1"/>
        <v>2.087</v>
      </c>
      <c r="L26" s="59">
        <f t="shared" si="1"/>
        <v>0.2669999999999999</v>
      </c>
      <c r="M26" s="59">
        <f t="shared" si="1"/>
        <v>-0.2669999999999999</v>
      </c>
      <c r="N26" s="59">
        <f t="shared" si="1"/>
        <v>0</v>
      </c>
      <c r="O26" s="59">
        <f t="shared" si="1"/>
        <v>0.15100000000000002</v>
      </c>
      <c r="P26" s="59">
        <f t="shared" si="1"/>
        <v>0</v>
      </c>
      <c r="Q26" s="63" t="s">
        <v>139</v>
      </c>
      <c r="R26" s="70"/>
    </row>
    <row r="27" spans="1:18" s="52" customFormat="1" ht="36" customHeight="1">
      <c r="A27" s="60" t="s">
        <v>101</v>
      </c>
      <c r="B27" s="94" t="s">
        <v>99</v>
      </c>
      <c r="C27" s="94"/>
      <c r="D27" s="56"/>
      <c r="E27" s="56"/>
      <c r="F27" s="56"/>
      <c r="G27" s="57"/>
      <c r="H27" s="59">
        <f>H37</f>
        <v>6.938199999999999</v>
      </c>
      <c r="I27" s="59">
        <f aca="true" t="shared" si="2" ref="I27:P28">I37</f>
        <v>6.938199999999999</v>
      </c>
      <c r="J27" s="59">
        <f t="shared" si="2"/>
        <v>6.938199999999999</v>
      </c>
      <c r="K27" s="59">
        <f>K37</f>
        <v>7.533000000000001</v>
      </c>
      <c r="L27" s="59">
        <f t="shared" si="2"/>
        <v>-0.5948000000000006</v>
      </c>
      <c r="M27" s="59">
        <f t="shared" si="2"/>
        <v>0.5948000000000006</v>
      </c>
      <c r="N27" s="59">
        <f t="shared" si="2"/>
        <v>0</v>
      </c>
      <c r="O27" s="59">
        <f t="shared" si="2"/>
        <v>0</v>
      </c>
      <c r="P27" s="59">
        <f t="shared" si="2"/>
        <v>0</v>
      </c>
      <c r="Q27" s="63" t="s">
        <v>139</v>
      </c>
      <c r="R27" s="53"/>
    </row>
    <row r="28" spans="1:18" s="52" customFormat="1" ht="50.25" customHeight="1">
      <c r="A28" s="106" t="s">
        <v>121</v>
      </c>
      <c r="B28" s="94" t="s">
        <v>122</v>
      </c>
      <c r="C28" s="94"/>
      <c r="D28" s="56"/>
      <c r="E28" s="56"/>
      <c r="F28" s="56"/>
      <c r="G28" s="57"/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f>N38</f>
        <v>0</v>
      </c>
      <c r="O28" s="59">
        <v>0</v>
      </c>
      <c r="P28" s="59">
        <f t="shared" si="2"/>
        <v>0</v>
      </c>
      <c r="Q28" s="63" t="s">
        <v>139</v>
      </c>
      <c r="R28" s="53"/>
    </row>
    <row r="29" spans="1:18" s="52" customFormat="1" ht="31.5">
      <c r="A29" s="60" t="s">
        <v>102</v>
      </c>
      <c r="B29" s="94" t="s">
        <v>100</v>
      </c>
      <c r="C29" s="94"/>
      <c r="D29" s="56"/>
      <c r="E29" s="56"/>
      <c r="F29" s="56"/>
      <c r="G29" s="57"/>
      <c r="H29" s="59">
        <f>H55</f>
        <v>4.462</v>
      </c>
      <c r="I29" s="59">
        <f aca="true" t="shared" si="3" ref="I29:P29">I55</f>
        <v>4.462</v>
      </c>
      <c r="J29" s="59">
        <f>J55</f>
        <v>4.462</v>
      </c>
      <c r="K29" s="59">
        <f t="shared" si="3"/>
        <v>4.561000000000001</v>
      </c>
      <c r="L29" s="59">
        <f t="shared" si="3"/>
        <v>-0.0990000000000002</v>
      </c>
      <c r="M29" s="59">
        <f t="shared" si="3"/>
        <v>0.0990000000000002</v>
      </c>
      <c r="N29" s="59">
        <f>N39</f>
        <v>0</v>
      </c>
      <c r="O29" s="59">
        <f t="shared" si="3"/>
        <v>0.0990000000000002</v>
      </c>
      <c r="P29" s="59">
        <f t="shared" si="3"/>
        <v>0</v>
      </c>
      <c r="Q29" s="63" t="s">
        <v>139</v>
      </c>
      <c r="R29" s="53"/>
    </row>
    <row r="30" spans="1:18" s="52" customFormat="1" ht="28.5">
      <c r="A30" s="60" t="s">
        <v>127</v>
      </c>
      <c r="B30" s="97" t="s">
        <v>131</v>
      </c>
      <c r="C30" s="97"/>
      <c r="D30" s="56"/>
      <c r="E30" s="56"/>
      <c r="F30" s="56"/>
      <c r="G30" s="57"/>
      <c r="H30" s="59" t="s">
        <v>139</v>
      </c>
      <c r="I30" s="58" t="s">
        <v>139</v>
      </c>
      <c r="J30" s="58" t="s">
        <v>139</v>
      </c>
      <c r="K30" s="58" t="s">
        <v>139</v>
      </c>
      <c r="L30" s="58" t="s">
        <v>139</v>
      </c>
      <c r="M30" s="58" t="s">
        <v>139</v>
      </c>
      <c r="N30" s="58" t="s">
        <v>139</v>
      </c>
      <c r="O30" s="58" t="s">
        <v>139</v>
      </c>
      <c r="P30" s="58" t="s">
        <v>139</v>
      </c>
      <c r="Q30" s="63" t="s">
        <v>139</v>
      </c>
      <c r="R30" s="53"/>
    </row>
    <row r="31" spans="1:18" s="52" customFormat="1" ht="15.75">
      <c r="A31" s="60" t="s">
        <v>128</v>
      </c>
      <c r="B31" s="107" t="s">
        <v>140</v>
      </c>
      <c r="C31" s="107"/>
      <c r="D31" s="56"/>
      <c r="E31" s="56"/>
      <c r="F31" s="56"/>
      <c r="G31" s="57"/>
      <c r="H31" s="59" t="s">
        <v>139</v>
      </c>
      <c r="I31" s="58" t="s">
        <v>139</v>
      </c>
      <c r="J31" s="58" t="s">
        <v>139</v>
      </c>
      <c r="K31" s="58" t="s">
        <v>139</v>
      </c>
      <c r="L31" s="58" t="s">
        <v>139</v>
      </c>
      <c r="M31" s="58" t="s">
        <v>139</v>
      </c>
      <c r="N31" s="58" t="s">
        <v>139</v>
      </c>
      <c r="O31" s="58" t="s">
        <v>139</v>
      </c>
      <c r="P31" s="58" t="s">
        <v>139</v>
      </c>
      <c r="Q31" s="63" t="s">
        <v>139</v>
      </c>
      <c r="R31" s="53"/>
    </row>
    <row r="32" spans="1:18" s="52" customFormat="1" ht="23.25" customHeight="1">
      <c r="A32" s="96" t="s">
        <v>129</v>
      </c>
      <c r="B32" s="97" t="s">
        <v>130</v>
      </c>
      <c r="C32" s="97"/>
      <c r="D32" s="56"/>
      <c r="E32" s="56"/>
      <c r="F32" s="56"/>
      <c r="G32" s="57"/>
      <c r="H32" s="59"/>
      <c r="I32" s="59"/>
      <c r="J32" s="59"/>
      <c r="K32" s="59"/>
      <c r="L32" s="59"/>
      <c r="M32" s="59"/>
      <c r="N32" s="59"/>
      <c r="O32" s="59"/>
      <c r="P32" s="59"/>
      <c r="Q32" s="63" t="s">
        <v>139</v>
      </c>
      <c r="R32" s="53"/>
    </row>
    <row r="33" spans="1:18" s="52" customFormat="1" ht="18.75" customHeight="1">
      <c r="A33" s="105" t="s">
        <v>132</v>
      </c>
      <c r="B33" s="108" t="s">
        <v>133</v>
      </c>
      <c r="C33" s="108"/>
      <c r="D33" s="56"/>
      <c r="E33" s="56"/>
      <c r="F33" s="56"/>
      <c r="G33" s="64">
        <v>100</v>
      </c>
      <c r="H33" s="59">
        <f>H34</f>
        <v>2.354</v>
      </c>
      <c r="I33" s="59">
        <f aca="true" t="shared" si="4" ref="I33:J36">H33</f>
        <v>2.354</v>
      </c>
      <c r="J33" s="59">
        <f t="shared" si="4"/>
        <v>2.354</v>
      </c>
      <c r="K33" s="59">
        <f>K34</f>
        <v>2.087</v>
      </c>
      <c r="L33" s="59">
        <f>J33-K33</f>
        <v>0.2669999999999999</v>
      </c>
      <c r="M33" s="59">
        <f>K33-J33</f>
        <v>-0.2669999999999999</v>
      </c>
      <c r="N33" s="59">
        <f>N51</f>
        <v>0</v>
      </c>
      <c r="O33" s="59">
        <f>O62</f>
        <v>0.15100000000000002</v>
      </c>
      <c r="P33" s="59">
        <f>P62</f>
        <v>0</v>
      </c>
      <c r="Q33" s="63" t="s">
        <v>139</v>
      </c>
      <c r="R33" s="53"/>
    </row>
    <row r="34" spans="1:18" s="52" customFormat="1" ht="36" customHeight="1">
      <c r="A34" s="105" t="s">
        <v>134</v>
      </c>
      <c r="B34" s="108" t="s">
        <v>135</v>
      </c>
      <c r="C34" s="108"/>
      <c r="D34" s="56"/>
      <c r="E34" s="56"/>
      <c r="F34" s="56"/>
      <c r="G34" s="64">
        <v>100</v>
      </c>
      <c r="H34" s="59">
        <f>H35</f>
        <v>2.354</v>
      </c>
      <c r="I34" s="59">
        <f t="shared" si="4"/>
        <v>2.354</v>
      </c>
      <c r="J34" s="59">
        <f t="shared" si="4"/>
        <v>2.354</v>
      </c>
      <c r="K34" s="59">
        <f>K35</f>
        <v>2.087</v>
      </c>
      <c r="L34" s="59">
        <f>J34-K34</f>
        <v>0.2669999999999999</v>
      </c>
      <c r="M34" s="59">
        <f>K34-J34</f>
        <v>-0.2669999999999999</v>
      </c>
      <c r="N34" s="59">
        <f>N52</f>
        <v>0</v>
      </c>
      <c r="O34" s="59">
        <f>O64</f>
        <v>-0.010999999999999954</v>
      </c>
      <c r="P34" s="59">
        <f>P64</f>
        <v>0</v>
      </c>
      <c r="Q34" s="63" t="s">
        <v>139</v>
      </c>
      <c r="R34" s="53"/>
    </row>
    <row r="35" spans="1:18" s="52" customFormat="1" ht="48.75" customHeight="1">
      <c r="A35" s="105" t="s">
        <v>136</v>
      </c>
      <c r="B35" s="108" t="s">
        <v>137</v>
      </c>
      <c r="C35" s="108"/>
      <c r="D35" s="56"/>
      <c r="E35" s="56"/>
      <c r="F35" s="56"/>
      <c r="G35" s="64">
        <v>100</v>
      </c>
      <c r="H35" s="59">
        <f>H36</f>
        <v>2.354</v>
      </c>
      <c r="I35" s="59">
        <f t="shared" si="4"/>
        <v>2.354</v>
      </c>
      <c r="J35" s="59">
        <f t="shared" si="4"/>
        <v>2.354</v>
      </c>
      <c r="K35" s="59">
        <f>K36</f>
        <v>2.087</v>
      </c>
      <c r="L35" s="59">
        <f>J35-K35</f>
        <v>0.2669999999999999</v>
      </c>
      <c r="M35" s="59">
        <f>K35-J35</f>
        <v>-0.2669999999999999</v>
      </c>
      <c r="N35" s="59">
        <f>N53</f>
        <v>0</v>
      </c>
      <c r="O35" s="59">
        <f>O66</f>
        <v>0</v>
      </c>
      <c r="P35" s="59">
        <f>P66</f>
        <v>0</v>
      </c>
      <c r="Q35" s="63" t="s">
        <v>139</v>
      </c>
      <c r="R35" s="53"/>
    </row>
    <row r="36" spans="1:18" s="52" customFormat="1" ht="96.75" customHeight="1">
      <c r="A36" s="119" t="s">
        <v>195</v>
      </c>
      <c r="B36" s="103" t="s">
        <v>138</v>
      </c>
      <c r="C36" s="103" t="s">
        <v>151</v>
      </c>
      <c r="D36" s="85">
        <v>2019</v>
      </c>
      <c r="E36" s="85">
        <v>2019</v>
      </c>
      <c r="F36" s="85">
        <v>2019</v>
      </c>
      <c r="G36" s="64">
        <v>100</v>
      </c>
      <c r="H36" s="59">
        <v>2.354</v>
      </c>
      <c r="I36" s="59">
        <f t="shared" si="4"/>
        <v>2.354</v>
      </c>
      <c r="J36" s="59">
        <f t="shared" si="4"/>
        <v>2.354</v>
      </c>
      <c r="K36" s="59">
        <v>2.087</v>
      </c>
      <c r="L36" s="59">
        <f>J36-K36</f>
        <v>0.2669999999999999</v>
      </c>
      <c r="M36" s="59">
        <f>K36-J36</f>
        <v>-0.2669999999999999</v>
      </c>
      <c r="N36" s="59">
        <f>N54</f>
        <v>0</v>
      </c>
      <c r="O36" s="59">
        <f>O67</f>
        <v>0</v>
      </c>
      <c r="P36" s="59">
        <f>P67</f>
        <v>0</v>
      </c>
      <c r="Q36" s="63" t="s">
        <v>139</v>
      </c>
      <c r="R36" s="53"/>
    </row>
    <row r="37" spans="1:18" s="52" customFormat="1" ht="34.5" customHeight="1">
      <c r="A37" s="109" t="s">
        <v>107</v>
      </c>
      <c r="B37" s="83" t="s">
        <v>118</v>
      </c>
      <c r="C37" s="83"/>
      <c r="D37" s="56"/>
      <c r="E37" s="56"/>
      <c r="F37" s="56"/>
      <c r="G37" s="64">
        <v>100</v>
      </c>
      <c r="H37" s="59">
        <f>H38+H52</f>
        <v>6.938199999999999</v>
      </c>
      <c r="I37" s="59">
        <f aca="true" t="shared" si="5" ref="I37:P37">I38+I52</f>
        <v>6.938199999999999</v>
      </c>
      <c r="J37" s="59">
        <f t="shared" si="5"/>
        <v>6.938199999999999</v>
      </c>
      <c r="K37" s="59">
        <f>K38+K52</f>
        <v>7.533000000000001</v>
      </c>
      <c r="L37" s="59">
        <f t="shared" si="5"/>
        <v>-0.5948000000000006</v>
      </c>
      <c r="M37" s="59">
        <f t="shared" si="5"/>
        <v>0.5948000000000006</v>
      </c>
      <c r="N37" s="59">
        <f t="shared" si="5"/>
        <v>0</v>
      </c>
      <c r="O37" s="59">
        <f t="shared" si="5"/>
        <v>0</v>
      </c>
      <c r="P37" s="59">
        <f t="shared" si="5"/>
        <v>0</v>
      </c>
      <c r="Q37" s="63" t="s">
        <v>139</v>
      </c>
      <c r="R37" s="53"/>
    </row>
    <row r="38" spans="1:23" s="52" customFormat="1" ht="51" customHeight="1">
      <c r="A38" s="61" t="s">
        <v>106</v>
      </c>
      <c r="B38" s="83" t="s">
        <v>116</v>
      </c>
      <c r="C38" s="83"/>
      <c r="D38" s="61"/>
      <c r="E38" s="61"/>
      <c r="F38" s="61"/>
      <c r="G38" s="64">
        <v>100</v>
      </c>
      <c r="H38" s="54">
        <f>H39+H50</f>
        <v>5.146199999999999</v>
      </c>
      <c r="I38" s="54">
        <f aca="true" t="shared" si="6" ref="I38:P38">I39+I50</f>
        <v>5.146199999999999</v>
      </c>
      <c r="J38" s="54">
        <f t="shared" si="6"/>
        <v>5.146199999999999</v>
      </c>
      <c r="K38" s="54">
        <f>K39+K50</f>
        <v>5.047000000000001</v>
      </c>
      <c r="L38" s="54">
        <f t="shared" si="6"/>
        <v>0.09919999999999989</v>
      </c>
      <c r="M38" s="54">
        <f t="shared" si="6"/>
        <v>-0.09919999999999989</v>
      </c>
      <c r="N38" s="54">
        <f t="shared" si="6"/>
        <v>0</v>
      </c>
      <c r="O38" s="54">
        <f t="shared" si="6"/>
        <v>0</v>
      </c>
      <c r="P38" s="54">
        <f t="shared" si="6"/>
        <v>0</v>
      </c>
      <c r="Q38" s="63" t="s">
        <v>139</v>
      </c>
      <c r="R38" s="67"/>
      <c r="S38" s="67"/>
      <c r="T38" s="49"/>
      <c r="U38" s="49"/>
      <c r="V38" s="49"/>
      <c r="W38" s="49"/>
    </row>
    <row r="39" spans="1:21" s="52" customFormat="1" ht="37.5" customHeight="1">
      <c r="A39" s="61" t="s">
        <v>109</v>
      </c>
      <c r="B39" s="83" t="s">
        <v>117</v>
      </c>
      <c r="C39" s="83"/>
      <c r="D39" s="63"/>
      <c r="E39" s="63"/>
      <c r="F39" s="63"/>
      <c r="G39" s="64">
        <v>100</v>
      </c>
      <c r="H39" s="54">
        <f aca="true" t="shared" si="7" ref="H39:M39">H46+H48+H47+H49</f>
        <v>4.664</v>
      </c>
      <c r="I39" s="54">
        <f t="shared" si="7"/>
        <v>4.664</v>
      </c>
      <c r="J39" s="54">
        <f t="shared" si="7"/>
        <v>4.664</v>
      </c>
      <c r="K39" s="54">
        <f t="shared" si="7"/>
        <v>4.6690000000000005</v>
      </c>
      <c r="L39" s="54">
        <f t="shared" si="7"/>
        <v>-0.005000000000000129</v>
      </c>
      <c r="M39" s="54">
        <f t="shared" si="7"/>
        <v>0.005000000000000129</v>
      </c>
      <c r="N39" s="54">
        <f>N46+N48</f>
        <v>0</v>
      </c>
      <c r="O39" s="54">
        <f>O46+O48</f>
        <v>0</v>
      </c>
      <c r="P39" s="54">
        <f>P46+P48</f>
        <v>0</v>
      </c>
      <c r="Q39" s="63" t="s">
        <v>139</v>
      </c>
      <c r="R39" s="99"/>
      <c r="S39" s="49"/>
      <c r="T39" s="49"/>
      <c r="U39" s="49"/>
    </row>
    <row r="40" spans="1:21" s="52" customFormat="1" ht="37.5" customHeight="1">
      <c r="A40" s="63" t="s">
        <v>189</v>
      </c>
      <c r="B40" s="118" t="s">
        <v>88</v>
      </c>
      <c r="C40" s="117" t="s">
        <v>181</v>
      </c>
      <c r="D40" s="63">
        <v>2016</v>
      </c>
      <c r="E40" s="63">
        <v>2016</v>
      </c>
      <c r="F40" s="63">
        <v>2016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3" t="s">
        <v>139</v>
      </c>
      <c r="R40" s="99"/>
      <c r="S40" s="49"/>
      <c r="T40" s="49"/>
      <c r="U40" s="49"/>
    </row>
    <row r="41" spans="1:21" s="52" customFormat="1" ht="37.5" customHeight="1">
      <c r="A41" s="63" t="s">
        <v>190</v>
      </c>
      <c r="B41" s="118" t="s">
        <v>88</v>
      </c>
      <c r="C41" s="117" t="s">
        <v>182</v>
      </c>
      <c r="D41" s="63">
        <v>2016</v>
      </c>
      <c r="E41" s="63">
        <v>2016</v>
      </c>
      <c r="F41" s="63">
        <v>2016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3" t="s">
        <v>139</v>
      </c>
      <c r="R41" s="99"/>
      <c r="S41" s="49"/>
      <c r="T41" s="49"/>
      <c r="U41" s="49"/>
    </row>
    <row r="42" spans="1:21" s="52" customFormat="1" ht="57" customHeight="1">
      <c r="A42" s="63" t="s">
        <v>191</v>
      </c>
      <c r="B42" s="118" t="s">
        <v>183</v>
      </c>
      <c r="C42" s="117" t="s">
        <v>184</v>
      </c>
      <c r="D42" s="63">
        <v>2017</v>
      </c>
      <c r="E42" s="63">
        <v>2017</v>
      </c>
      <c r="F42" s="63">
        <v>2017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3" t="s">
        <v>139</v>
      </c>
      <c r="R42" s="99"/>
      <c r="S42" s="49"/>
      <c r="T42" s="49"/>
      <c r="U42" s="49"/>
    </row>
    <row r="43" spans="1:21" s="52" customFormat="1" ht="51.75" customHeight="1">
      <c r="A43" s="63" t="s">
        <v>192</v>
      </c>
      <c r="B43" s="118" t="s">
        <v>183</v>
      </c>
      <c r="C43" s="117" t="s">
        <v>185</v>
      </c>
      <c r="D43" s="63">
        <v>2017</v>
      </c>
      <c r="E43" s="63">
        <v>2017</v>
      </c>
      <c r="F43" s="63">
        <v>2017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3" t="s">
        <v>139</v>
      </c>
      <c r="R43" s="99"/>
      <c r="S43" s="49"/>
      <c r="T43" s="49"/>
      <c r="U43" s="49"/>
    </row>
    <row r="44" spans="1:21" s="52" customFormat="1" ht="66.75" customHeight="1">
      <c r="A44" s="63" t="s">
        <v>193</v>
      </c>
      <c r="B44" s="118" t="s">
        <v>186</v>
      </c>
      <c r="C44" s="117" t="s">
        <v>187</v>
      </c>
      <c r="D44" s="63">
        <v>2018</v>
      </c>
      <c r="E44" s="63">
        <v>2018</v>
      </c>
      <c r="F44" s="63">
        <v>2018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3" t="s">
        <v>139</v>
      </c>
      <c r="R44" s="99"/>
      <c r="S44" s="49"/>
      <c r="T44" s="49"/>
      <c r="U44" s="49"/>
    </row>
    <row r="45" spans="1:21" s="52" customFormat="1" ht="62.25" customHeight="1">
      <c r="A45" s="63" t="s">
        <v>194</v>
      </c>
      <c r="B45" s="118" t="s">
        <v>186</v>
      </c>
      <c r="C45" s="117" t="s">
        <v>188</v>
      </c>
      <c r="D45" s="63">
        <v>2018</v>
      </c>
      <c r="E45" s="63">
        <v>2018</v>
      </c>
      <c r="F45" s="63">
        <v>2018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3" t="s">
        <v>139</v>
      </c>
      <c r="R45" s="99"/>
      <c r="S45" s="49"/>
      <c r="T45" s="49"/>
      <c r="U45" s="49"/>
    </row>
    <row r="46" spans="1:21" ht="52.5" customHeight="1">
      <c r="A46" s="63" t="s">
        <v>177</v>
      </c>
      <c r="B46" s="47" t="s">
        <v>87</v>
      </c>
      <c r="C46" s="47" t="s">
        <v>154</v>
      </c>
      <c r="D46" s="63" t="s">
        <v>93</v>
      </c>
      <c r="E46" s="63" t="s">
        <v>93</v>
      </c>
      <c r="F46" s="63" t="s">
        <v>93</v>
      </c>
      <c r="G46" s="64">
        <v>100</v>
      </c>
      <c r="H46" s="121">
        <v>3.081</v>
      </c>
      <c r="I46" s="66">
        <f aca="true" t="shared" si="8" ref="I46:J49">H46</f>
        <v>3.081</v>
      </c>
      <c r="J46" s="66">
        <f t="shared" si="8"/>
        <v>3.081</v>
      </c>
      <c r="K46" s="66">
        <f>3.275+0.35-K47</f>
        <v>3.209</v>
      </c>
      <c r="L46" s="65">
        <f>J46-K46</f>
        <v>-0.1280000000000001</v>
      </c>
      <c r="M46" s="65">
        <f>K46-J46</f>
        <v>0.1280000000000001</v>
      </c>
      <c r="N46" s="65">
        <v>0</v>
      </c>
      <c r="O46" s="65">
        <v>0</v>
      </c>
      <c r="P46" s="65">
        <v>0</v>
      </c>
      <c r="Q46" s="63" t="s">
        <v>145</v>
      </c>
      <c r="R46" s="100"/>
      <c r="S46" s="98"/>
      <c r="T46" s="98"/>
      <c r="U46" s="22"/>
    </row>
    <row r="47" spans="1:21" ht="52.5" customHeight="1">
      <c r="A47" s="63" t="s">
        <v>178</v>
      </c>
      <c r="B47" s="47" t="s">
        <v>152</v>
      </c>
      <c r="C47" s="47" t="s">
        <v>153</v>
      </c>
      <c r="D47" s="63" t="s">
        <v>93</v>
      </c>
      <c r="E47" s="63" t="s">
        <v>93</v>
      </c>
      <c r="F47" s="63" t="s">
        <v>93</v>
      </c>
      <c r="G47" s="64">
        <v>100</v>
      </c>
      <c r="H47" s="121">
        <v>0.393</v>
      </c>
      <c r="I47" s="66">
        <f t="shared" si="8"/>
        <v>0.393</v>
      </c>
      <c r="J47" s="66">
        <f t="shared" si="8"/>
        <v>0.393</v>
      </c>
      <c r="K47" s="66">
        <v>0.416</v>
      </c>
      <c r="L47" s="65">
        <f>J47-K47</f>
        <v>-0.022999999999999965</v>
      </c>
      <c r="M47" s="65">
        <f>K47-J47</f>
        <v>0.022999999999999965</v>
      </c>
      <c r="N47" s="65">
        <v>0</v>
      </c>
      <c r="O47" s="65">
        <v>0</v>
      </c>
      <c r="P47" s="65">
        <v>0</v>
      </c>
      <c r="Q47" s="63" t="s">
        <v>139</v>
      </c>
      <c r="R47" s="100"/>
      <c r="S47" s="98"/>
      <c r="T47" s="98"/>
      <c r="U47" s="22"/>
    </row>
    <row r="48" spans="1:21" ht="38.25" customHeight="1">
      <c r="A48" s="63" t="s">
        <v>179</v>
      </c>
      <c r="B48" s="84" t="s">
        <v>155</v>
      </c>
      <c r="C48" s="84" t="s">
        <v>156</v>
      </c>
      <c r="D48" s="63" t="s">
        <v>93</v>
      </c>
      <c r="E48" s="63" t="s">
        <v>93</v>
      </c>
      <c r="F48" s="63" t="s">
        <v>93</v>
      </c>
      <c r="G48" s="64">
        <v>100</v>
      </c>
      <c r="H48" s="121">
        <v>1.002</v>
      </c>
      <c r="I48" s="66">
        <f t="shared" si="8"/>
        <v>1.002</v>
      </c>
      <c r="J48" s="66">
        <f t="shared" si="8"/>
        <v>1.002</v>
      </c>
      <c r="K48" s="66">
        <f>1.044-K49</f>
        <v>0.9420000000000001</v>
      </c>
      <c r="L48" s="65">
        <f>J48-K48</f>
        <v>0.05999999999999994</v>
      </c>
      <c r="M48" s="65">
        <f>K48-J48</f>
        <v>-0.05999999999999994</v>
      </c>
      <c r="N48" s="65">
        <v>0</v>
      </c>
      <c r="O48" s="65">
        <v>0</v>
      </c>
      <c r="P48" s="65">
        <v>0</v>
      </c>
      <c r="Q48" s="63" t="s">
        <v>139</v>
      </c>
      <c r="R48" s="102"/>
      <c r="S48" s="102"/>
      <c r="T48" s="101"/>
      <c r="U48" s="22"/>
    </row>
    <row r="49" spans="1:21" ht="38.25" customHeight="1">
      <c r="A49" s="63" t="s">
        <v>180</v>
      </c>
      <c r="B49" s="84" t="s">
        <v>155</v>
      </c>
      <c r="C49" s="84" t="s">
        <v>157</v>
      </c>
      <c r="D49" s="63" t="s">
        <v>93</v>
      </c>
      <c r="E49" s="63" t="s">
        <v>93</v>
      </c>
      <c r="F49" s="63" t="s">
        <v>93</v>
      </c>
      <c r="G49" s="64">
        <v>100</v>
      </c>
      <c r="H49" s="121">
        <v>0.188</v>
      </c>
      <c r="I49" s="66">
        <f t="shared" si="8"/>
        <v>0.188</v>
      </c>
      <c r="J49" s="66">
        <f t="shared" si="8"/>
        <v>0.188</v>
      </c>
      <c r="K49" s="66">
        <v>0.102</v>
      </c>
      <c r="L49" s="65">
        <f>J49-K49</f>
        <v>0.08600000000000001</v>
      </c>
      <c r="M49" s="65">
        <f>K49-J49</f>
        <v>-0.08600000000000001</v>
      </c>
      <c r="N49" s="65">
        <v>0</v>
      </c>
      <c r="O49" s="65">
        <v>0</v>
      </c>
      <c r="P49" s="65">
        <v>0</v>
      </c>
      <c r="Q49" s="63" t="s">
        <v>139</v>
      </c>
      <c r="R49" s="102"/>
      <c r="S49" s="102"/>
      <c r="T49" s="101"/>
      <c r="U49" s="22"/>
    </row>
    <row r="50" spans="1:21" s="52" customFormat="1" ht="30.75" customHeight="1">
      <c r="A50" s="60" t="s">
        <v>103</v>
      </c>
      <c r="B50" s="69" t="s">
        <v>96</v>
      </c>
      <c r="C50" s="69"/>
      <c r="D50" s="61"/>
      <c r="E50" s="61"/>
      <c r="F50" s="61"/>
      <c r="G50" s="64"/>
      <c r="H50" s="54">
        <f>H51</f>
        <v>0.4822</v>
      </c>
      <c r="I50" s="54">
        <f aca="true" t="shared" si="9" ref="I50:P50">I51</f>
        <v>0.4822</v>
      </c>
      <c r="J50" s="54">
        <f t="shared" si="9"/>
        <v>0.4822</v>
      </c>
      <c r="K50" s="54">
        <f>K51</f>
        <v>0.378</v>
      </c>
      <c r="L50" s="54">
        <f t="shared" si="9"/>
        <v>0.10420000000000001</v>
      </c>
      <c r="M50" s="54">
        <f t="shared" si="9"/>
        <v>-0.10420000000000001</v>
      </c>
      <c r="N50" s="54">
        <f t="shared" si="9"/>
        <v>0</v>
      </c>
      <c r="O50" s="54">
        <f t="shared" si="9"/>
        <v>0</v>
      </c>
      <c r="P50" s="54">
        <f t="shared" si="9"/>
        <v>0</v>
      </c>
      <c r="Q50" s="63" t="s">
        <v>139</v>
      </c>
      <c r="R50" s="67"/>
      <c r="S50" s="74"/>
      <c r="T50" s="79"/>
      <c r="U50" s="49"/>
    </row>
    <row r="51" spans="1:21" ht="41.25" customHeight="1">
      <c r="A51" s="85" t="s">
        <v>104</v>
      </c>
      <c r="B51" s="86" t="s">
        <v>95</v>
      </c>
      <c r="C51" s="86" t="s">
        <v>158</v>
      </c>
      <c r="D51" s="63" t="s">
        <v>93</v>
      </c>
      <c r="E51" s="63" t="s">
        <v>93</v>
      </c>
      <c r="F51" s="63" t="s">
        <v>93</v>
      </c>
      <c r="G51" s="64">
        <v>100</v>
      </c>
      <c r="H51" s="121">
        <v>0.4822</v>
      </c>
      <c r="I51" s="66">
        <f aca="true" t="shared" si="10" ref="I51:J54">H51</f>
        <v>0.4822</v>
      </c>
      <c r="J51" s="66">
        <f t="shared" si="10"/>
        <v>0.4822</v>
      </c>
      <c r="K51" s="66">
        <v>0.378</v>
      </c>
      <c r="L51" s="65">
        <f>J51-K51</f>
        <v>0.10420000000000001</v>
      </c>
      <c r="M51" s="65">
        <f>K51-J51</f>
        <v>-0.10420000000000001</v>
      </c>
      <c r="N51" s="65">
        <v>0</v>
      </c>
      <c r="O51" s="65">
        <v>0</v>
      </c>
      <c r="P51" s="65">
        <v>0</v>
      </c>
      <c r="Q51" s="63" t="s">
        <v>139</v>
      </c>
      <c r="R51" s="81"/>
      <c r="S51" s="80"/>
      <c r="T51" s="68"/>
      <c r="U51" s="22"/>
    </row>
    <row r="52" spans="1:21" s="52" customFormat="1" ht="32.25" customHeight="1">
      <c r="A52" s="61" t="s">
        <v>108</v>
      </c>
      <c r="B52" s="83" t="s">
        <v>97</v>
      </c>
      <c r="C52" s="83"/>
      <c r="D52" s="61"/>
      <c r="E52" s="61"/>
      <c r="F52" s="61"/>
      <c r="G52" s="64"/>
      <c r="H52" s="54">
        <f>H53+H54</f>
        <v>1.7919999999999998</v>
      </c>
      <c r="I52" s="87">
        <f t="shared" si="10"/>
        <v>1.7919999999999998</v>
      </c>
      <c r="J52" s="87">
        <f t="shared" si="10"/>
        <v>1.7919999999999998</v>
      </c>
      <c r="K52" s="87">
        <f>K53+K54</f>
        <v>2.486</v>
      </c>
      <c r="L52" s="59">
        <f>J52-K52</f>
        <v>-0.6940000000000004</v>
      </c>
      <c r="M52" s="59">
        <f>K52-J52</f>
        <v>0.6940000000000004</v>
      </c>
      <c r="N52" s="59">
        <v>0</v>
      </c>
      <c r="O52" s="59">
        <v>0</v>
      </c>
      <c r="P52" s="59">
        <v>0</v>
      </c>
      <c r="Q52" s="63" t="s">
        <v>139</v>
      </c>
      <c r="R52" s="75"/>
      <c r="S52" s="73"/>
      <c r="T52" s="51"/>
      <c r="U52" s="49"/>
    </row>
    <row r="53" spans="1:21" ht="45.75" customHeight="1">
      <c r="A53" s="63" t="s">
        <v>113</v>
      </c>
      <c r="B53" s="47" t="s">
        <v>89</v>
      </c>
      <c r="C53" s="47" t="s">
        <v>159</v>
      </c>
      <c r="D53" s="63" t="s">
        <v>93</v>
      </c>
      <c r="E53" s="63" t="s">
        <v>93</v>
      </c>
      <c r="F53" s="63" t="s">
        <v>93</v>
      </c>
      <c r="G53" s="64">
        <v>100</v>
      </c>
      <c r="H53" s="122">
        <v>1.152</v>
      </c>
      <c r="I53" s="66">
        <f t="shared" si="10"/>
        <v>1.152</v>
      </c>
      <c r="J53" s="66">
        <f t="shared" si="10"/>
        <v>1.152</v>
      </c>
      <c r="K53" s="66">
        <v>1.588</v>
      </c>
      <c r="L53" s="65">
        <f>J53-K53</f>
        <v>-0.43600000000000017</v>
      </c>
      <c r="M53" s="65">
        <f>K53-J53</f>
        <v>0.43600000000000017</v>
      </c>
      <c r="N53" s="65">
        <v>0</v>
      </c>
      <c r="O53" s="65">
        <v>0</v>
      </c>
      <c r="P53" s="65">
        <v>0</v>
      </c>
      <c r="Q53" s="143" t="s">
        <v>144</v>
      </c>
      <c r="R53" s="76"/>
      <c r="S53" s="77"/>
      <c r="T53" s="68"/>
      <c r="U53" s="22"/>
    </row>
    <row r="54" spans="1:21" ht="40.5" customHeight="1">
      <c r="A54" s="63" t="s">
        <v>114</v>
      </c>
      <c r="B54" s="47" t="s">
        <v>89</v>
      </c>
      <c r="C54" s="47" t="s">
        <v>160</v>
      </c>
      <c r="D54" s="63" t="s">
        <v>93</v>
      </c>
      <c r="E54" s="63" t="s">
        <v>93</v>
      </c>
      <c r="F54" s="63" t="s">
        <v>93</v>
      </c>
      <c r="G54" s="64">
        <v>100</v>
      </c>
      <c r="H54" s="122">
        <v>0.64</v>
      </c>
      <c r="I54" s="66">
        <f t="shared" si="10"/>
        <v>0.64</v>
      </c>
      <c r="J54" s="66">
        <f>I54</f>
        <v>0.64</v>
      </c>
      <c r="K54" s="66">
        <v>0.898</v>
      </c>
      <c r="L54" s="65">
        <f>J54-K54</f>
        <v>-0.258</v>
      </c>
      <c r="M54" s="65">
        <f>K54-J54</f>
        <v>0.258</v>
      </c>
      <c r="N54" s="65">
        <v>0</v>
      </c>
      <c r="O54" s="65">
        <v>0</v>
      </c>
      <c r="P54" s="65">
        <v>0</v>
      </c>
      <c r="Q54" s="144"/>
      <c r="R54" s="76"/>
      <c r="S54" s="77"/>
      <c r="T54" s="111"/>
      <c r="U54" s="22"/>
    </row>
    <row r="55" spans="1:21" s="52" customFormat="1" ht="39.75" customHeight="1">
      <c r="A55" s="61" t="s">
        <v>105</v>
      </c>
      <c r="B55" s="69" t="s">
        <v>98</v>
      </c>
      <c r="C55" s="69"/>
      <c r="D55" s="61"/>
      <c r="E55" s="61"/>
      <c r="F55" s="61"/>
      <c r="G55" s="64"/>
      <c r="H55" s="54">
        <f aca="true" t="shared" si="11" ref="H55:P55">SUM(H56:H65)</f>
        <v>4.462</v>
      </c>
      <c r="I55" s="54">
        <f t="shared" si="11"/>
        <v>4.462</v>
      </c>
      <c r="J55" s="54">
        <f t="shared" si="11"/>
        <v>4.462</v>
      </c>
      <c r="K55" s="54">
        <f t="shared" si="11"/>
        <v>4.561000000000001</v>
      </c>
      <c r="L55" s="54">
        <f t="shared" si="11"/>
        <v>-0.0990000000000002</v>
      </c>
      <c r="M55" s="54">
        <f t="shared" si="11"/>
        <v>0.0990000000000002</v>
      </c>
      <c r="N55" s="54">
        <f t="shared" si="11"/>
        <v>0</v>
      </c>
      <c r="O55" s="54">
        <f t="shared" si="11"/>
        <v>0.0990000000000002</v>
      </c>
      <c r="P55" s="54">
        <f t="shared" si="11"/>
        <v>0</v>
      </c>
      <c r="Q55" s="63" t="s">
        <v>139</v>
      </c>
      <c r="R55" s="82"/>
      <c r="S55" s="50"/>
      <c r="T55" s="100"/>
      <c r="U55" s="49"/>
    </row>
    <row r="56" spans="1:21" ht="35.25" customHeight="1">
      <c r="A56" s="63" t="s">
        <v>110</v>
      </c>
      <c r="B56" s="46" t="s">
        <v>90</v>
      </c>
      <c r="C56" s="46" t="s">
        <v>162</v>
      </c>
      <c r="D56" s="63">
        <v>2019</v>
      </c>
      <c r="E56" s="63" t="s">
        <v>93</v>
      </c>
      <c r="F56" s="63" t="s">
        <v>93</v>
      </c>
      <c r="G56" s="64">
        <v>100</v>
      </c>
      <c r="H56" s="121">
        <v>0.497</v>
      </c>
      <c r="I56" s="66">
        <f aca="true" t="shared" si="12" ref="I56:J65">H56</f>
        <v>0.497</v>
      </c>
      <c r="J56" s="66">
        <f t="shared" si="12"/>
        <v>0.497</v>
      </c>
      <c r="K56" s="66">
        <f>0.506-K57</f>
        <v>0.393</v>
      </c>
      <c r="L56" s="65">
        <f aca="true" t="shared" si="13" ref="L56:L65">J56-K56</f>
        <v>0.10399999999999998</v>
      </c>
      <c r="M56" s="65">
        <f aca="true" t="shared" si="14" ref="M56:M65">K56-J56</f>
        <v>-0.10399999999999998</v>
      </c>
      <c r="N56" s="65">
        <v>0</v>
      </c>
      <c r="O56" s="65">
        <f>M56</f>
        <v>-0.10399999999999998</v>
      </c>
      <c r="P56" s="65">
        <v>0</v>
      </c>
      <c r="Q56" s="63" t="s">
        <v>139</v>
      </c>
      <c r="R56" s="76"/>
      <c r="S56" s="78"/>
      <c r="T56" s="68"/>
      <c r="U56" s="22"/>
    </row>
    <row r="57" spans="1:21" ht="35.25" customHeight="1">
      <c r="A57" s="63" t="s">
        <v>111</v>
      </c>
      <c r="B57" s="46" t="s">
        <v>90</v>
      </c>
      <c r="C57" s="46" t="s">
        <v>163</v>
      </c>
      <c r="D57" s="63">
        <v>2019</v>
      </c>
      <c r="E57" s="63" t="s">
        <v>93</v>
      </c>
      <c r="F57" s="63" t="s">
        <v>93</v>
      </c>
      <c r="G57" s="64">
        <v>100</v>
      </c>
      <c r="H57" s="121">
        <v>0.106</v>
      </c>
      <c r="I57" s="66">
        <f t="shared" si="12"/>
        <v>0.106</v>
      </c>
      <c r="J57" s="66">
        <f t="shared" si="12"/>
        <v>0.106</v>
      </c>
      <c r="K57" s="66">
        <f>0.087+0.026</f>
        <v>0.11299999999999999</v>
      </c>
      <c r="L57" s="65">
        <f t="shared" si="13"/>
        <v>-0.006999999999999992</v>
      </c>
      <c r="M57" s="65">
        <f t="shared" si="14"/>
        <v>0.006999999999999992</v>
      </c>
      <c r="N57" s="65">
        <v>0</v>
      </c>
      <c r="O57" s="65">
        <f aca="true" t="shared" si="15" ref="O57:O65">M57</f>
        <v>0.006999999999999992</v>
      </c>
      <c r="P57" s="65">
        <v>0</v>
      </c>
      <c r="Q57" s="63" t="s">
        <v>139</v>
      </c>
      <c r="R57" s="76"/>
      <c r="S57" s="78"/>
      <c r="T57" s="68"/>
      <c r="U57" s="22"/>
    </row>
    <row r="58" spans="1:21" ht="45.75" customHeight="1">
      <c r="A58" s="63" t="s">
        <v>112</v>
      </c>
      <c r="B58" s="46" t="s">
        <v>91</v>
      </c>
      <c r="C58" s="46" t="s">
        <v>164</v>
      </c>
      <c r="D58" s="63">
        <v>2019</v>
      </c>
      <c r="E58" s="63" t="s">
        <v>93</v>
      </c>
      <c r="F58" s="63" t="s">
        <v>93</v>
      </c>
      <c r="G58" s="64">
        <v>100</v>
      </c>
      <c r="H58" s="121">
        <v>0.09</v>
      </c>
      <c r="I58" s="66">
        <f t="shared" si="12"/>
        <v>0.09</v>
      </c>
      <c r="J58" s="66">
        <f t="shared" si="12"/>
        <v>0.09</v>
      </c>
      <c r="K58" s="66">
        <f>0.271-K59</f>
        <v>0.15800000000000003</v>
      </c>
      <c r="L58" s="65">
        <f t="shared" si="13"/>
        <v>-0.06800000000000003</v>
      </c>
      <c r="M58" s="65">
        <f t="shared" si="14"/>
        <v>0.06800000000000003</v>
      </c>
      <c r="N58" s="65">
        <v>0</v>
      </c>
      <c r="O58" s="65">
        <f t="shared" si="15"/>
        <v>0.06800000000000003</v>
      </c>
      <c r="P58" s="65">
        <v>0</v>
      </c>
      <c r="Q58" s="170" t="s">
        <v>199</v>
      </c>
      <c r="R58" s="76"/>
      <c r="S58" s="78"/>
      <c r="T58" s="48"/>
      <c r="U58" s="22"/>
    </row>
    <row r="59" spans="1:21" ht="36.75" customHeight="1">
      <c r="A59" s="63" t="s">
        <v>124</v>
      </c>
      <c r="B59" s="46" t="s">
        <v>91</v>
      </c>
      <c r="C59" s="46" t="s">
        <v>165</v>
      </c>
      <c r="D59" s="63">
        <v>2019</v>
      </c>
      <c r="E59" s="63" t="s">
        <v>93</v>
      </c>
      <c r="F59" s="63" t="s">
        <v>93</v>
      </c>
      <c r="G59" s="64">
        <v>100</v>
      </c>
      <c r="H59" s="121">
        <v>0.019</v>
      </c>
      <c r="I59" s="66">
        <f t="shared" si="12"/>
        <v>0.019</v>
      </c>
      <c r="J59" s="66">
        <f t="shared" si="12"/>
        <v>0.019</v>
      </c>
      <c r="K59" s="66">
        <f>0.087+0.026</f>
        <v>0.11299999999999999</v>
      </c>
      <c r="L59" s="65">
        <f t="shared" si="13"/>
        <v>-0.09399999999999999</v>
      </c>
      <c r="M59" s="65">
        <f t="shared" si="14"/>
        <v>0.09399999999999999</v>
      </c>
      <c r="N59" s="65">
        <v>0</v>
      </c>
      <c r="O59" s="65">
        <f t="shared" si="15"/>
        <v>0.09399999999999999</v>
      </c>
      <c r="P59" s="65">
        <v>0</v>
      </c>
      <c r="Q59" s="63" t="s">
        <v>139</v>
      </c>
      <c r="R59" s="76"/>
      <c r="S59" s="78"/>
      <c r="T59" s="48"/>
      <c r="U59" s="22"/>
    </row>
    <row r="60" spans="1:21" ht="50.25" customHeight="1">
      <c r="A60" s="63" t="s">
        <v>125</v>
      </c>
      <c r="B60" s="46" t="s">
        <v>92</v>
      </c>
      <c r="C60" s="46" t="s">
        <v>166</v>
      </c>
      <c r="D60" s="63">
        <v>2019</v>
      </c>
      <c r="E60" s="63" t="s">
        <v>93</v>
      </c>
      <c r="F60" s="63" t="s">
        <v>93</v>
      </c>
      <c r="G60" s="64">
        <v>100</v>
      </c>
      <c r="H60" s="121">
        <v>2.24</v>
      </c>
      <c r="I60" s="66">
        <f t="shared" si="12"/>
        <v>2.24</v>
      </c>
      <c r="J60" s="66">
        <f t="shared" si="12"/>
        <v>2.24</v>
      </c>
      <c r="K60" s="66">
        <f>2.567-K61</f>
        <v>2.3560000000000003</v>
      </c>
      <c r="L60" s="65">
        <f t="shared" si="13"/>
        <v>-0.1160000000000001</v>
      </c>
      <c r="M60" s="65">
        <f t="shared" si="14"/>
        <v>0.1160000000000001</v>
      </c>
      <c r="N60" s="65">
        <v>0</v>
      </c>
      <c r="O60" s="65">
        <f t="shared" si="15"/>
        <v>0.1160000000000001</v>
      </c>
      <c r="P60" s="65">
        <v>0</v>
      </c>
      <c r="Q60" s="63" t="s">
        <v>139</v>
      </c>
      <c r="R60" s="76"/>
      <c r="S60" s="78"/>
      <c r="T60" s="68"/>
      <c r="U60" s="22"/>
    </row>
    <row r="61" spans="1:21" ht="33" customHeight="1">
      <c r="A61" s="63" t="s">
        <v>161</v>
      </c>
      <c r="B61" s="46" t="s">
        <v>92</v>
      </c>
      <c r="C61" s="46" t="s">
        <v>167</v>
      </c>
      <c r="D61" s="63">
        <v>2019</v>
      </c>
      <c r="E61" s="63" t="s">
        <v>93</v>
      </c>
      <c r="F61" s="63" t="s">
        <v>93</v>
      </c>
      <c r="G61" s="64">
        <v>100</v>
      </c>
      <c r="H61" s="121">
        <v>0.375</v>
      </c>
      <c r="I61" s="66">
        <f t="shared" si="12"/>
        <v>0.375</v>
      </c>
      <c r="J61" s="66">
        <f t="shared" si="12"/>
        <v>0.375</v>
      </c>
      <c r="K61" s="66">
        <f>0.087+0.124</f>
        <v>0.211</v>
      </c>
      <c r="L61" s="65">
        <f t="shared" si="13"/>
        <v>0.164</v>
      </c>
      <c r="M61" s="65">
        <f t="shared" si="14"/>
        <v>-0.164</v>
      </c>
      <c r="N61" s="65">
        <v>0</v>
      </c>
      <c r="O61" s="65">
        <f t="shared" si="15"/>
        <v>-0.164</v>
      </c>
      <c r="P61" s="65">
        <v>0</v>
      </c>
      <c r="Q61" s="63" t="s">
        <v>139</v>
      </c>
      <c r="R61" s="76"/>
      <c r="S61" s="78"/>
      <c r="T61" s="68"/>
      <c r="U61" s="22"/>
    </row>
    <row r="62" spans="1:21" ht="50.25" customHeight="1">
      <c r="A62" s="63" t="s">
        <v>173</v>
      </c>
      <c r="B62" s="46" t="s">
        <v>123</v>
      </c>
      <c r="C62" s="46" t="s">
        <v>171</v>
      </c>
      <c r="D62" s="63">
        <v>2019</v>
      </c>
      <c r="E62" s="63" t="s">
        <v>93</v>
      </c>
      <c r="F62" s="63" t="s">
        <v>93</v>
      </c>
      <c r="G62" s="64">
        <v>100</v>
      </c>
      <c r="H62" s="123">
        <v>0.501</v>
      </c>
      <c r="I62" s="66">
        <f t="shared" si="12"/>
        <v>0.501</v>
      </c>
      <c r="J62" s="66">
        <f t="shared" si="12"/>
        <v>0.501</v>
      </c>
      <c r="K62" s="66">
        <v>0.652</v>
      </c>
      <c r="L62" s="65">
        <f t="shared" si="13"/>
        <v>-0.15100000000000002</v>
      </c>
      <c r="M62" s="65">
        <f t="shared" si="14"/>
        <v>0.15100000000000002</v>
      </c>
      <c r="N62" s="65">
        <v>0</v>
      </c>
      <c r="O62" s="65">
        <f t="shared" si="15"/>
        <v>0.15100000000000002</v>
      </c>
      <c r="P62" s="65">
        <v>0</v>
      </c>
      <c r="Q62" s="63" t="s">
        <v>139</v>
      </c>
      <c r="R62" s="76"/>
      <c r="S62" s="78"/>
      <c r="T62" s="68"/>
      <c r="U62" s="22"/>
    </row>
    <row r="63" spans="1:21" ht="33" customHeight="1">
      <c r="A63" s="63" t="s">
        <v>174</v>
      </c>
      <c r="B63" s="46" t="s">
        <v>123</v>
      </c>
      <c r="C63" s="46" t="s">
        <v>172</v>
      </c>
      <c r="D63" s="63">
        <v>2019</v>
      </c>
      <c r="E63" s="63" t="s">
        <v>93</v>
      </c>
      <c r="F63" s="63" t="s">
        <v>93</v>
      </c>
      <c r="G63" s="64">
        <v>100</v>
      </c>
      <c r="H63" s="123">
        <v>0.17</v>
      </c>
      <c r="I63" s="66">
        <f t="shared" si="12"/>
        <v>0.17</v>
      </c>
      <c r="J63" s="66">
        <f t="shared" si="12"/>
        <v>0.17</v>
      </c>
      <c r="K63" s="66">
        <v>0.10200000000000001</v>
      </c>
      <c r="L63" s="65">
        <f t="shared" si="13"/>
        <v>0.068</v>
      </c>
      <c r="M63" s="65">
        <f t="shared" si="14"/>
        <v>-0.068</v>
      </c>
      <c r="N63" s="65">
        <v>0</v>
      </c>
      <c r="O63" s="65">
        <f t="shared" si="15"/>
        <v>-0.068</v>
      </c>
      <c r="P63" s="65">
        <v>0</v>
      </c>
      <c r="Q63" s="63" t="s">
        <v>139</v>
      </c>
      <c r="R63" s="76"/>
      <c r="S63" s="78"/>
      <c r="T63" s="68"/>
      <c r="U63" s="22"/>
    </row>
    <row r="64" spans="1:21" ht="47.25" customHeight="1">
      <c r="A64" s="63" t="s">
        <v>175</v>
      </c>
      <c r="B64" s="46" t="s">
        <v>168</v>
      </c>
      <c r="C64" s="46" t="s">
        <v>169</v>
      </c>
      <c r="D64" s="63">
        <v>2019</v>
      </c>
      <c r="E64" s="63" t="s">
        <v>93</v>
      </c>
      <c r="F64" s="63" t="s">
        <v>93</v>
      </c>
      <c r="G64" s="64">
        <v>100</v>
      </c>
      <c r="H64" s="123">
        <v>0.362</v>
      </c>
      <c r="I64" s="66">
        <f t="shared" si="12"/>
        <v>0.362</v>
      </c>
      <c r="J64" s="66">
        <f t="shared" si="12"/>
        <v>0.362</v>
      </c>
      <c r="K64" s="66">
        <v>0.35100000000000003</v>
      </c>
      <c r="L64" s="65">
        <f t="shared" si="13"/>
        <v>0.010999999999999954</v>
      </c>
      <c r="M64" s="65">
        <f t="shared" si="14"/>
        <v>-0.010999999999999954</v>
      </c>
      <c r="N64" s="65">
        <v>0</v>
      </c>
      <c r="O64" s="65">
        <f t="shared" si="15"/>
        <v>-0.010999999999999954</v>
      </c>
      <c r="P64" s="65">
        <v>0</v>
      </c>
      <c r="Q64" s="63" t="s">
        <v>139</v>
      </c>
      <c r="R64" s="76"/>
      <c r="S64" s="78"/>
      <c r="T64" s="68"/>
      <c r="U64" s="22"/>
    </row>
    <row r="65" spans="1:21" ht="33" customHeight="1">
      <c r="A65" s="63" t="s">
        <v>176</v>
      </c>
      <c r="B65" s="46" t="s">
        <v>168</v>
      </c>
      <c r="C65" s="46" t="s">
        <v>170</v>
      </c>
      <c r="D65" s="63">
        <v>2019</v>
      </c>
      <c r="E65" s="63" t="s">
        <v>93</v>
      </c>
      <c r="F65" s="63" t="s">
        <v>93</v>
      </c>
      <c r="G65" s="64">
        <v>100</v>
      </c>
      <c r="H65" s="123">
        <v>0.102</v>
      </c>
      <c r="I65" s="66">
        <f t="shared" si="12"/>
        <v>0.102</v>
      </c>
      <c r="J65" s="66">
        <f t="shared" si="12"/>
        <v>0.102</v>
      </c>
      <c r="K65" s="66">
        <v>0.112</v>
      </c>
      <c r="L65" s="65">
        <f t="shared" si="13"/>
        <v>-0.010000000000000009</v>
      </c>
      <c r="M65" s="65">
        <f t="shared" si="14"/>
        <v>0.010000000000000009</v>
      </c>
      <c r="N65" s="65">
        <v>0</v>
      </c>
      <c r="O65" s="65">
        <f t="shared" si="15"/>
        <v>0.010000000000000009</v>
      </c>
      <c r="P65" s="65">
        <v>0</v>
      </c>
      <c r="Q65" s="63" t="s">
        <v>139</v>
      </c>
      <c r="R65" s="76"/>
      <c r="S65" s="78"/>
      <c r="T65" s="68"/>
      <c r="U65" s="22"/>
    </row>
    <row r="66" ht="15.75">
      <c r="G66" s="95"/>
    </row>
    <row r="67" ht="12.75" hidden="1"/>
    <row r="68" ht="12.75" hidden="1"/>
    <row r="69" spans="1:13" ht="45" customHeight="1">
      <c r="A69" s="148" t="s">
        <v>26</v>
      </c>
      <c r="B69" s="148"/>
      <c r="C69" s="148"/>
      <c r="D69" s="148"/>
      <c r="E69" s="148"/>
      <c r="F69" s="148"/>
      <c r="G69" s="148"/>
      <c r="H69" s="148"/>
      <c r="K69" s="30"/>
      <c r="L69" s="31"/>
      <c r="M69" s="31"/>
    </row>
    <row r="70" spans="1:6" ht="12.75">
      <c r="A70" s="145" t="s">
        <v>27</v>
      </c>
      <c r="B70" s="145"/>
      <c r="C70" s="145"/>
      <c r="D70" s="145"/>
      <c r="E70" s="145"/>
      <c r="F70" s="145"/>
    </row>
    <row r="71" spans="1:6" ht="12.75">
      <c r="A71" s="140" t="s">
        <v>29</v>
      </c>
      <c r="B71" s="140"/>
      <c r="C71" s="140"/>
      <c r="D71" s="140"/>
      <c r="E71" s="140"/>
      <c r="F71" s="140"/>
    </row>
    <row r="72" spans="1:6" ht="15.75" customHeight="1">
      <c r="A72" s="145" t="s">
        <v>28</v>
      </c>
      <c r="B72" s="145"/>
      <c r="C72" s="145"/>
      <c r="D72" s="145"/>
      <c r="E72" s="145"/>
      <c r="F72" s="145"/>
    </row>
    <row r="73" spans="1:6" ht="22.5" customHeight="1">
      <c r="A73" s="146" t="s">
        <v>30</v>
      </c>
      <c r="B73" s="147"/>
      <c r="C73" s="147"/>
      <c r="D73" s="147"/>
      <c r="E73" s="147"/>
      <c r="F73" s="147"/>
    </row>
    <row r="74" ht="12.75">
      <c r="A74" s="55" t="s">
        <v>83</v>
      </c>
    </row>
  </sheetData>
  <sheetProtection/>
  <mergeCells count="33">
    <mergeCell ref="Q53:Q54"/>
    <mergeCell ref="A70:F70"/>
    <mergeCell ref="A71:F71"/>
    <mergeCell ref="A72:F72"/>
    <mergeCell ref="A73:F73"/>
    <mergeCell ref="F21:F23"/>
    <mergeCell ref="A69:H69"/>
    <mergeCell ref="H21:H23"/>
    <mergeCell ref="J21:K22"/>
    <mergeCell ref="L21:L23"/>
    <mergeCell ref="Q21:Q23"/>
    <mergeCell ref="N22:N23"/>
    <mergeCell ref="O22:O23"/>
    <mergeCell ref="P22:P23"/>
    <mergeCell ref="D17:O17"/>
    <mergeCell ref="P19:Q19"/>
    <mergeCell ref="B18:Q18"/>
    <mergeCell ref="A20:A23"/>
    <mergeCell ref="B20:B23"/>
    <mergeCell ref="D20:D23"/>
    <mergeCell ref="E20:F20"/>
    <mergeCell ref="H20:L20"/>
    <mergeCell ref="M20:P20"/>
    <mergeCell ref="E21:E23"/>
    <mergeCell ref="N21:P21"/>
    <mergeCell ref="C20:C23"/>
    <mergeCell ref="T8:AL8"/>
    <mergeCell ref="D16:Q16"/>
    <mergeCell ref="N4:Q4"/>
    <mergeCell ref="O5:Q5"/>
    <mergeCell ref="P6:Q6"/>
    <mergeCell ref="O7:Q7"/>
    <mergeCell ref="D15:Q15"/>
  </mergeCells>
  <hyperlinks>
    <hyperlink ref="G20" location="sub_2222" display="sub_2222"/>
    <hyperlink ref="M20" location="sub_2222" display="sub_2222"/>
    <hyperlink ref="H21" location="sub_3333" display="sub_3333"/>
    <hyperlink ref="I21" location="sub_4444" display="sub_4444"/>
    <hyperlink ref="L21" location="sub_4444" display="sub_4444"/>
    <hyperlink ref="J23" location="sub_3333" display="sub_3333"/>
    <hyperlink ref="K23" location="sub_4444" display="sub_4444"/>
  </hyperlinks>
  <printOptions horizontalCentered="1" verticalCentered="1"/>
  <pageMargins left="0" right="0" top="0.03937007874015748" bottom="0.5905511811023623" header="0" footer="0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6"/>
  <sheetViews>
    <sheetView zoomScale="85" zoomScaleNormal="85" zoomScalePageLayoutView="0" workbookViewId="0" topLeftCell="A35">
      <selection activeCell="B29" sqref="B29"/>
    </sheetView>
  </sheetViews>
  <sheetFormatPr defaultColWidth="9.140625" defaultRowHeight="12.75"/>
  <cols>
    <col min="1" max="1" width="12.28125" style="0" customWidth="1"/>
    <col min="2" max="2" width="32.7109375" style="0" customWidth="1"/>
    <col min="3" max="3" width="10.8515625" style="0" customWidth="1"/>
    <col min="4" max="4" width="10.57421875" style="0" customWidth="1"/>
    <col min="5" max="5" width="15.421875" style="0" customWidth="1"/>
    <col min="6" max="6" width="11.28125" style="0" customWidth="1"/>
    <col min="7" max="7" width="15.28125" style="0" customWidth="1"/>
    <col min="21" max="21" width="12.7109375" style="0" bestFit="1" customWidth="1"/>
  </cols>
  <sheetData>
    <row r="1" ht="12.75" hidden="1"/>
    <row r="2" ht="12.75" hidden="1"/>
    <row r="3" spans="1:7" ht="20.25">
      <c r="A3" s="157" t="s">
        <v>80</v>
      </c>
      <c r="B3" s="157"/>
      <c r="C3" s="157"/>
      <c r="D3" s="157"/>
      <c r="E3" s="157"/>
      <c r="F3" s="157"/>
      <c r="G3" s="157"/>
    </row>
    <row r="4" spans="1:7" ht="20.25">
      <c r="A4" s="157" t="s">
        <v>148</v>
      </c>
      <c r="B4" s="157"/>
      <c r="C4" s="157"/>
      <c r="D4" s="157"/>
      <c r="E4" s="157"/>
      <c r="F4" s="157"/>
      <c r="G4" s="157"/>
    </row>
    <row r="5" spans="1:7" ht="12.75" hidden="1">
      <c r="A5" s="29"/>
      <c r="B5" s="29"/>
      <c r="C5" s="29"/>
      <c r="D5" s="29"/>
      <c r="E5" s="29"/>
      <c r="F5" s="29"/>
      <c r="G5" s="29"/>
    </row>
    <row r="6" ht="12.75" hidden="1"/>
    <row r="8" spans="3:7" ht="15">
      <c r="C8" s="18"/>
      <c r="D8" s="19"/>
      <c r="E8" s="154" t="s">
        <v>31</v>
      </c>
      <c r="F8" s="154"/>
      <c r="G8" s="154"/>
    </row>
    <row r="9" spans="3:7" ht="15">
      <c r="C9" s="154" t="s">
        <v>85</v>
      </c>
      <c r="D9" s="154"/>
      <c r="E9" s="154"/>
      <c r="F9" s="154"/>
      <c r="G9" s="154"/>
    </row>
    <row r="10" spans="3:7" ht="15">
      <c r="C10" s="154" t="s">
        <v>84</v>
      </c>
      <c r="D10" s="154"/>
      <c r="E10" s="154"/>
      <c r="F10" s="154"/>
      <c r="G10" s="154"/>
    </row>
    <row r="11" spans="3:7" ht="15">
      <c r="C11" s="20"/>
      <c r="D11" s="20"/>
      <c r="E11" s="155" t="s">
        <v>76</v>
      </c>
      <c r="F11" s="155"/>
      <c r="G11" s="155"/>
    </row>
    <row r="12" spans="3:7" ht="15">
      <c r="C12" s="156" t="s">
        <v>142</v>
      </c>
      <c r="D12" s="156"/>
      <c r="E12" s="156"/>
      <c r="F12" s="156"/>
      <c r="G12" s="156"/>
    </row>
    <row r="13" spans="3:7" ht="15">
      <c r="C13" s="18"/>
      <c r="D13" s="18"/>
      <c r="E13" s="154" t="s">
        <v>77</v>
      </c>
      <c r="F13" s="154"/>
      <c r="G13" s="154"/>
    </row>
    <row r="14" ht="12.75" hidden="1"/>
    <row r="16" spans="6:7" ht="12.75">
      <c r="F16" s="141" t="s">
        <v>78</v>
      </c>
      <c r="G16" s="141"/>
    </row>
    <row r="17" ht="13.5" thickBot="1"/>
    <row r="18" spans="1:7" ht="46.5" customHeight="1">
      <c r="A18" s="165" t="s">
        <v>35</v>
      </c>
      <c r="B18" s="165" t="s">
        <v>36</v>
      </c>
      <c r="C18" s="168" t="s">
        <v>115</v>
      </c>
      <c r="D18" s="169"/>
      <c r="E18" s="158" t="s">
        <v>7</v>
      </c>
      <c r="F18" s="159"/>
      <c r="G18" s="162" t="s">
        <v>8</v>
      </c>
    </row>
    <row r="19" spans="1:7" ht="18" customHeight="1" thickBot="1">
      <c r="A19" s="166"/>
      <c r="B19" s="166"/>
      <c r="C19" s="152" t="s">
        <v>37</v>
      </c>
      <c r="D19" s="153"/>
      <c r="E19" s="160"/>
      <c r="F19" s="161"/>
      <c r="G19" s="163"/>
    </row>
    <row r="20" spans="1:7" ht="34.5" customHeight="1" thickBot="1">
      <c r="A20" s="167"/>
      <c r="B20" s="167"/>
      <c r="C20" s="40" t="s">
        <v>38</v>
      </c>
      <c r="D20" s="44" t="s">
        <v>39</v>
      </c>
      <c r="E20" s="3" t="s">
        <v>37</v>
      </c>
      <c r="F20" s="3" t="s">
        <v>5</v>
      </c>
      <c r="G20" s="164"/>
    </row>
    <row r="21" spans="1:7" ht="15.75" thickBo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3">
        <v>6</v>
      </c>
    </row>
    <row r="22" spans="1:7" ht="21" customHeight="1" thickBot="1">
      <c r="A22" s="33"/>
      <c r="B22" s="35" t="s">
        <v>24</v>
      </c>
      <c r="C22" s="36">
        <f>C26+C31+C32</f>
        <v>13.754</v>
      </c>
      <c r="D22" s="36">
        <f>D26+D31+D32</f>
        <v>14.181000000000001</v>
      </c>
      <c r="E22" s="36">
        <f>E26+E31+E32</f>
        <v>0.4270000000000014</v>
      </c>
      <c r="F22" s="37">
        <f>E22*100/C22</f>
        <v>3.104551403228162</v>
      </c>
      <c r="G22" s="149" t="s">
        <v>146</v>
      </c>
    </row>
    <row r="23" spans="1:7" ht="21.75" customHeight="1" thickBot="1">
      <c r="A23" s="21" t="s">
        <v>40</v>
      </c>
      <c r="B23" s="35" t="s">
        <v>41</v>
      </c>
      <c r="C23" s="36">
        <f>C26+C31+C32</f>
        <v>13.754</v>
      </c>
      <c r="D23" s="36">
        <f>D26+D31+D32</f>
        <v>14.181000000000001</v>
      </c>
      <c r="E23" s="36">
        <f>E26+E31+E32</f>
        <v>0.4270000000000014</v>
      </c>
      <c r="F23" s="112">
        <f>E23*100/C23</f>
        <v>3.104551403228162</v>
      </c>
      <c r="G23" s="150"/>
    </row>
    <row r="24" spans="1:7" ht="19.5" customHeight="1" thickBot="1">
      <c r="A24" s="21" t="s">
        <v>42</v>
      </c>
      <c r="B24" s="35" t="s">
        <v>43</v>
      </c>
      <c r="C24" s="36"/>
      <c r="D24" s="36"/>
      <c r="E24" s="36"/>
      <c r="F24" s="113"/>
      <c r="G24" s="150"/>
    </row>
    <row r="25" spans="1:21" ht="45.75" customHeight="1" thickBot="1">
      <c r="A25" s="21" t="s">
        <v>44</v>
      </c>
      <c r="B25" s="35" t="s">
        <v>45</v>
      </c>
      <c r="C25" s="36"/>
      <c r="D25" s="36"/>
      <c r="E25" s="36"/>
      <c r="F25" s="113"/>
      <c r="G25" s="150"/>
      <c r="H25" s="31"/>
      <c r="U25" s="110"/>
    </row>
    <row r="26" spans="1:7" ht="33.75" customHeight="1" thickBot="1">
      <c r="A26" s="21" t="s">
        <v>46</v>
      </c>
      <c r="B26" s="35" t="s">
        <v>47</v>
      </c>
      <c r="C26" s="36">
        <v>11.104</v>
      </c>
      <c r="D26" s="36">
        <v>11.531</v>
      </c>
      <c r="E26" s="36">
        <f>D26-C26</f>
        <v>0.4270000000000014</v>
      </c>
      <c r="F26" s="112">
        <f>E26*100/C26</f>
        <v>3.845461095100877</v>
      </c>
      <c r="G26" s="151"/>
    </row>
    <row r="27" spans="1:7" ht="33.75" customHeight="1" thickBot="1">
      <c r="A27" s="21"/>
      <c r="B27" s="120" t="s">
        <v>196</v>
      </c>
      <c r="C27" s="124">
        <f>C26-C28-C29</f>
        <v>6.475799999999999</v>
      </c>
      <c r="D27" s="124">
        <f>'Лист 1'!K46+'Лист 1'!K47+'Лист 1'!K48+'Лист 1'!K49+'Лист 1'!K55-D31</f>
        <v>6.58</v>
      </c>
      <c r="E27" s="124">
        <f>D27-C27</f>
        <v>0.1042000000000014</v>
      </c>
      <c r="F27" s="125">
        <f>E27*100/C27</f>
        <v>1.609067605546827</v>
      </c>
      <c r="G27" s="116"/>
    </row>
    <row r="28" spans="1:7" ht="21.75" customHeight="1" thickBot="1">
      <c r="A28" s="21"/>
      <c r="B28" s="120" t="s">
        <v>197</v>
      </c>
      <c r="C28" s="124">
        <f>'Лист 1'!H51+'Лист 1'!H53+'Лист 1'!H54</f>
        <v>2.2742</v>
      </c>
      <c r="D28" s="124">
        <f>'Лист 1'!K51+'Лист 1'!K53+'Лист 1'!K54</f>
        <v>2.8640000000000003</v>
      </c>
      <c r="E28" s="124">
        <f>D28-C28</f>
        <v>0.5898000000000003</v>
      </c>
      <c r="F28" s="125">
        <f>E28*100/C28</f>
        <v>25.934394512356008</v>
      </c>
      <c r="G28" s="116"/>
    </row>
    <row r="29" spans="1:7" ht="44.25" customHeight="1" thickBot="1">
      <c r="A29" s="21"/>
      <c r="B29" s="120" t="s">
        <v>198</v>
      </c>
      <c r="C29" s="124">
        <f>'Лист 1'!H36</f>
        <v>2.354</v>
      </c>
      <c r="D29" s="124">
        <f>'Лист 1'!K36</f>
        <v>2.087</v>
      </c>
      <c r="E29" s="124">
        <f>D29-C29</f>
        <v>-0.2669999999999999</v>
      </c>
      <c r="F29" s="125">
        <f>E29*100/C29</f>
        <v>-11.34239592183517</v>
      </c>
      <c r="G29" s="116"/>
    </row>
    <row r="30" spans="1:13" ht="48" customHeight="1" thickBot="1">
      <c r="A30" s="21" t="s">
        <v>48</v>
      </c>
      <c r="B30" s="35" t="s">
        <v>49</v>
      </c>
      <c r="C30" s="36"/>
      <c r="D30" s="36"/>
      <c r="E30" s="36"/>
      <c r="F30" s="113"/>
      <c r="G30" s="115"/>
      <c r="L30" s="23"/>
      <c r="M30" s="23"/>
    </row>
    <row r="31" spans="1:8" ht="35.25" customHeight="1" thickBot="1">
      <c r="A31" s="21" t="s">
        <v>50</v>
      </c>
      <c r="B31" s="35" t="s">
        <v>51</v>
      </c>
      <c r="C31" s="36">
        <v>2.65</v>
      </c>
      <c r="D31" s="36">
        <v>2.65</v>
      </c>
      <c r="E31" s="36">
        <f>D31-C31</f>
        <v>0</v>
      </c>
      <c r="F31" s="112">
        <f>E31*100/C31</f>
        <v>0</v>
      </c>
      <c r="G31" s="115"/>
      <c r="H31" s="31"/>
    </row>
    <row r="32" spans="1:7" ht="35.25" customHeight="1" thickBot="1">
      <c r="A32" s="21" t="s">
        <v>52</v>
      </c>
      <c r="B32" s="35" t="s">
        <v>53</v>
      </c>
      <c r="C32" s="36"/>
      <c r="D32" s="36"/>
      <c r="E32" s="36"/>
      <c r="F32" s="112"/>
      <c r="G32" s="115"/>
    </row>
    <row r="33" spans="1:7" ht="63.75" customHeight="1" thickBot="1">
      <c r="A33" s="21" t="s">
        <v>54</v>
      </c>
      <c r="B33" s="35" t="s">
        <v>82</v>
      </c>
      <c r="C33" s="38"/>
      <c r="D33" s="36"/>
      <c r="E33" s="36"/>
      <c r="F33" s="112"/>
      <c r="G33" s="115"/>
    </row>
    <row r="34" spans="1:8" ht="15.75" hidden="1" thickBot="1">
      <c r="A34" s="21" t="s">
        <v>25</v>
      </c>
      <c r="B34" s="33"/>
      <c r="C34" s="33"/>
      <c r="D34" s="33"/>
      <c r="E34" s="33"/>
      <c r="F34" s="33"/>
      <c r="G34" s="114"/>
      <c r="H34" s="34"/>
    </row>
    <row r="35" spans="1:7" ht="36" customHeight="1" thickBot="1">
      <c r="A35" s="21" t="s">
        <v>56</v>
      </c>
      <c r="B35" s="35" t="s">
        <v>57</v>
      </c>
      <c r="C35" s="33"/>
      <c r="D35" s="33"/>
      <c r="E35" s="33"/>
      <c r="F35" s="39"/>
      <c r="G35" s="33"/>
    </row>
    <row r="36" spans="1:7" ht="15.75" customHeight="1" thickBot="1">
      <c r="A36" s="21" t="s">
        <v>58</v>
      </c>
      <c r="B36" s="35" t="s">
        <v>59</v>
      </c>
      <c r="C36" s="33"/>
      <c r="D36" s="33"/>
      <c r="E36" s="33"/>
      <c r="F36" s="33"/>
      <c r="G36" s="33"/>
    </row>
    <row r="37" spans="1:7" ht="15.75" thickBot="1">
      <c r="A37" s="21" t="s">
        <v>60</v>
      </c>
      <c r="B37" s="35" t="s">
        <v>61</v>
      </c>
      <c r="C37" s="33"/>
      <c r="D37" s="33"/>
      <c r="E37" s="33"/>
      <c r="F37" s="33"/>
      <c r="G37" s="33"/>
    </row>
    <row r="38" spans="1:7" ht="36.75" customHeight="1" thickBot="1">
      <c r="A38" s="8" t="s">
        <v>62</v>
      </c>
      <c r="B38" s="6" t="s">
        <v>63</v>
      </c>
      <c r="C38" s="7"/>
      <c r="D38" s="7"/>
      <c r="E38" s="7"/>
      <c r="F38" s="7"/>
      <c r="G38" s="7"/>
    </row>
    <row r="39" spans="1:7" ht="21.75" customHeight="1" thickBot="1">
      <c r="A39" s="8" t="s">
        <v>64</v>
      </c>
      <c r="B39" s="6" t="s">
        <v>55</v>
      </c>
      <c r="C39" s="7"/>
      <c r="D39" s="7"/>
      <c r="E39" s="7"/>
      <c r="F39" s="7"/>
      <c r="G39" s="7"/>
    </row>
    <row r="40" spans="1:7" ht="15.75" thickBot="1">
      <c r="A40" s="8" t="s">
        <v>25</v>
      </c>
      <c r="B40" s="7"/>
      <c r="C40" s="7"/>
      <c r="D40" s="7"/>
      <c r="E40" s="7"/>
      <c r="F40" s="7"/>
      <c r="G40" s="7"/>
    </row>
    <row r="41" spans="1:7" ht="30.75" customHeight="1" thickBot="1">
      <c r="A41" s="8" t="s">
        <v>65</v>
      </c>
      <c r="B41" s="6" t="s">
        <v>66</v>
      </c>
      <c r="C41" s="7"/>
      <c r="D41" s="7"/>
      <c r="E41" s="7"/>
      <c r="F41" s="7"/>
      <c r="G41" s="7"/>
    </row>
    <row r="42" spans="1:7" ht="33" customHeight="1" thickBot="1">
      <c r="A42" s="8" t="s">
        <v>67</v>
      </c>
      <c r="B42" s="6" t="s">
        <v>68</v>
      </c>
      <c r="C42" s="7"/>
      <c r="D42" s="7"/>
      <c r="E42" s="7"/>
      <c r="F42" s="7"/>
      <c r="G42" s="7"/>
    </row>
    <row r="43" spans="1:7" ht="15.75" thickBot="1">
      <c r="A43" s="8" t="s">
        <v>69</v>
      </c>
      <c r="B43" s="6" t="s">
        <v>70</v>
      </c>
      <c r="C43" s="7"/>
      <c r="D43" s="7"/>
      <c r="E43" s="7"/>
      <c r="F43" s="7"/>
      <c r="G43" s="7"/>
    </row>
    <row r="44" spans="1:7" ht="15.75" thickBot="1">
      <c r="A44" s="5"/>
      <c r="B44" s="6" t="s">
        <v>71</v>
      </c>
      <c r="C44" s="7"/>
      <c r="D44" s="7"/>
      <c r="E44" s="7"/>
      <c r="F44" s="7"/>
      <c r="G44" s="7"/>
    </row>
    <row r="45" spans="1:7" ht="33" customHeight="1" thickBot="1">
      <c r="A45" s="8" t="s">
        <v>72</v>
      </c>
      <c r="B45" s="45" t="s">
        <v>73</v>
      </c>
      <c r="C45" s="7"/>
      <c r="D45" s="7"/>
      <c r="E45" s="7"/>
      <c r="F45" s="7"/>
      <c r="G45" s="7"/>
    </row>
    <row r="46" spans="1:7" ht="35.25" customHeight="1" thickBot="1">
      <c r="A46" s="8" t="s">
        <v>74</v>
      </c>
      <c r="B46" s="45" t="s">
        <v>75</v>
      </c>
      <c r="C46" s="7"/>
      <c r="D46" s="7"/>
      <c r="E46" s="7"/>
      <c r="F46" s="7"/>
      <c r="G46" s="7"/>
    </row>
  </sheetData>
  <sheetProtection/>
  <mergeCells count="16">
    <mergeCell ref="A3:G3"/>
    <mergeCell ref="A4:G4"/>
    <mergeCell ref="E13:G13"/>
    <mergeCell ref="F16:G16"/>
    <mergeCell ref="E18:F19"/>
    <mergeCell ref="G18:G20"/>
    <mergeCell ref="A18:A20"/>
    <mergeCell ref="B18:B20"/>
    <mergeCell ref="C18:D18"/>
    <mergeCell ref="G22:G26"/>
    <mergeCell ref="C19:D19"/>
    <mergeCell ref="E8:G8"/>
    <mergeCell ref="C10:G10"/>
    <mergeCell ref="E11:G11"/>
    <mergeCell ref="C12:G12"/>
    <mergeCell ref="C9:G9"/>
  </mergeCells>
  <hyperlinks>
    <hyperlink ref="E18" location="sub_2222" display="sub_2222"/>
    <hyperlink ref="C20" location="sub_3333" display="sub_3333"/>
    <hyperlink ref="D20" location="sub_2222" display="sub_2222"/>
    <hyperlink ref="B45" location="sub_5555" display="sub_5555"/>
    <hyperlink ref="B46" location="sub_5555" display="sub_5555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Инна</cp:lastModifiedBy>
  <cp:lastPrinted>2020-12-07T07:38:20Z</cp:lastPrinted>
  <dcterms:created xsi:type="dcterms:W3CDTF">1996-10-08T23:32:33Z</dcterms:created>
  <dcterms:modified xsi:type="dcterms:W3CDTF">2020-12-07T07:40:58Z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