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5" yWindow="15" windowWidth="14400" windowHeight="11535" tabRatio="575" firstSheet="8" activeTab="8"/>
  </bookViews>
  <sheets>
    <sheet name="1" sheetId="1" state="hidden" r:id="rId1"/>
    <sheet name="2" sheetId="2" state="hidden" r:id="rId2"/>
    <sheet name="3" sheetId="4" state="hidden" r:id="rId3"/>
    <sheet name="4" sheetId="5" state="hidden" r:id="rId4"/>
    <sheet name="5" sheetId="6" state="hidden" r:id="rId5"/>
    <sheet name="6" sheetId="7" state="hidden" r:id="rId6"/>
    <sheet name="7" sheetId="8" state="hidden" r:id="rId7"/>
    <sheet name="8" sheetId="9" state="hidden" r:id="rId8"/>
    <sheet name="10" sheetId="12" r:id="rId9"/>
    <sheet name="11" sheetId="10" r:id="rId10"/>
    <sheet name="12" sheetId="13" r:id="rId11"/>
    <sheet name="13" sheetId="11" r:id="rId12"/>
    <sheet name="14" sheetId="14" r:id="rId13"/>
    <sheet name="15" sheetId="15" r:id="rId14"/>
    <sheet name="16" sheetId="16" r:id="rId15"/>
    <sheet name="17" sheetId="17" r:id="rId16"/>
    <sheet name="18" sheetId="18" r:id="rId17"/>
    <sheet name="19" sheetId="19" r:id="rId18"/>
    <sheet name="фин. план" sheetId="20" r:id="rId19"/>
  </sheets>
  <definedNames>
    <definedName name="review" localSheetId="0">'1'!#REF!</definedName>
  </definedNames>
  <calcPr calcId="162913"/>
</workbook>
</file>

<file path=xl/calcChain.xml><?xml version="1.0" encoding="utf-8"?>
<calcChain xmlns="http://schemas.openxmlformats.org/spreadsheetml/2006/main">
  <c r="V75" i="13" l="1"/>
  <c r="V58" i="13"/>
  <c r="V55" i="13"/>
  <c r="V51" i="13"/>
  <c r="J68" i="20"/>
  <c r="J343" i="20" l="1"/>
  <c r="G343" i="20"/>
  <c r="H343" i="20"/>
  <c r="I343" i="20"/>
  <c r="J199" i="20" l="1"/>
  <c r="J213" i="20"/>
  <c r="J203" i="20" l="1"/>
  <c r="J196" i="20"/>
  <c r="J200" i="20"/>
  <c r="J174" i="20"/>
  <c r="J185" i="20"/>
  <c r="J287" i="20" l="1"/>
  <c r="J238" i="20"/>
  <c r="J226" i="20"/>
  <c r="G185" i="20"/>
  <c r="H185" i="20"/>
  <c r="I185" i="20"/>
  <c r="G176" i="20"/>
  <c r="H176" i="20"/>
  <c r="I176" i="20"/>
  <c r="J176" i="20"/>
  <c r="G174" i="20"/>
  <c r="H174" i="20"/>
  <c r="I174" i="20"/>
  <c r="J214" i="20" l="1"/>
  <c r="J212" i="20" s="1"/>
  <c r="AY73" i="18" l="1"/>
  <c r="AY25" i="18" s="1"/>
  <c r="AY54" i="18"/>
  <c r="AY57" i="18"/>
  <c r="AY56" i="18" s="1"/>
  <c r="AY30" i="18"/>
  <c r="AY29" i="18" s="1"/>
  <c r="AX73" i="18"/>
  <c r="AX30" i="18"/>
  <c r="AX29" i="18" s="1"/>
  <c r="AX22" i="18"/>
  <c r="AY79" i="17"/>
  <c r="AT79" i="17"/>
  <c r="AO79" i="17"/>
  <c r="AJ79" i="17"/>
  <c r="AE79" i="17" s="1"/>
  <c r="AI79" i="17"/>
  <c r="AH79" i="17"/>
  <c r="AG79" i="17"/>
  <c r="AF79" i="17"/>
  <c r="Y79" i="17"/>
  <c r="T79" i="17"/>
  <c r="O79" i="17"/>
  <c r="J79" i="17"/>
  <c r="E79" i="17" s="1"/>
  <c r="I79" i="17"/>
  <c r="H79" i="17"/>
  <c r="G79" i="17"/>
  <c r="F79" i="17"/>
  <c r="E77" i="16"/>
  <c r="BC77" i="16" s="1"/>
  <c r="F77" i="16"/>
  <c r="G77" i="16"/>
  <c r="H77" i="16"/>
  <c r="I77" i="16"/>
  <c r="BG77" i="16" s="1"/>
  <c r="AD77" i="16"/>
  <c r="AE77" i="16"/>
  <c r="AF77" i="16"/>
  <c r="AG77" i="16"/>
  <c r="BF77" i="16" s="1"/>
  <c r="AH77" i="16"/>
  <c r="BD77" i="16"/>
  <c r="BE77" i="16"/>
  <c r="E78" i="16"/>
  <c r="F78" i="16"/>
  <c r="BD78" i="16" s="1"/>
  <c r="G78" i="16"/>
  <c r="H78" i="16"/>
  <c r="I78" i="16"/>
  <c r="AD78" i="16"/>
  <c r="BC78" i="16" s="1"/>
  <c r="AE78" i="16"/>
  <c r="AF78" i="16"/>
  <c r="AG78" i="16"/>
  <c r="AH78" i="16"/>
  <c r="BG78" i="16" s="1"/>
  <c r="BE78" i="16"/>
  <c r="BF78" i="16"/>
  <c r="E79" i="16"/>
  <c r="F79" i="16"/>
  <c r="G79" i="16"/>
  <c r="BE79" i="16" s="1"/>
  <c r="H79" i="16"/>
  <c r="I79" i="16"/>
  <c r="AD79" i="16"/>
  <c r="AE79" i="16"/>
  <c r="BD79" i="16" s="1"/>
  <c r="AF79" i="16"/>
  <c r="AG79" i="16"/>
  <c r="AH79" i="16"/>
  <c r="BC79" i="16"/>
  <c r="BF79" i="16"/>
  <c r="BG79" i="16"/>
  <c r="CC79" i="15"/>
  <c r="BZ79" i="15"/>
  <c r="BY79" i="15"/>
  <c r="AT79" i="15"/>
  <c r="AS79" i="15"/>
  <c r="CB79" i="15" s="1"/>
  <c r="AR79" i="15"/>
  <c r="AQ79" i="15"/>
  <c r="AP79" i="15"/>
  <c r="AO79" i="15"/>
  <c r="BX79" i="15" s="1"/>
  <c r="AN79" i="15"/>
  <c r="K79" i="15"/>
  <c r="J79" i="15"/>
  <c r="I79" i="15"/>
  <c r="CA79" i="15" s="1"/>
  <c r="H79" i="15"/>
  <c r="G79" i="15"/>
  <c r="F79" i="15"/>
  <c r="E79" i="15"/>
  <c r="BW79" i="15" s="1"/>
  <c r="N79" i="14"/>
  <c r="M79" i="14"/>
  <c r="L79" i="14"/>
  <c r="K79" i="14"/>
  <c r="J79" i="14"/>
  <c r="K79" i="11"/>
  <c r="J79" i="11"/>
  <c r="I79" i="11"/>
  <c r="H79" i="11"/>
  <c r="G79" i="11"/>
  <c r="D79" i="11" s="1"/>
  <c r="AH79" i="11" s="1"/>
  <c r="F79" i="11" s="1"/>
  <c r="BY79" i="11" s="1"/>
  <c r="E79" i="11"/>
  <c r="T79" i="13"/>
  <c r="R79" i="13"/>
  <c r="S79" i="13" s="1"/>
  <c r="H79" i="12"/>
  <c r="R79" i="12" s="1"/>
  <c r="G79" i="12"/>
  <c r="Q79" i="12" s="1"/>
  <c r="E79" i="12"/>
  <c r="T79" i="10"/>
  <c r="O79" i="10"/>
  <c r="N79" i="10"/>
  <c r="I79" i="10"/>
  <c r="D79" i="10"/>
  <c r="AY22" i="18" l="1"/>
  <c r="D79" i="12"/>
  <c r="F79" i="12" s="1"/>
  <c r="F197" i="20" l="1"/>
  <c r="F214" i="20"/>
  <c r="F213" i="20" l="1"/>
  <c r="F212" i="20"/>
  <c r="F201" i="20"/>
  <c r="F200" i="20"/>
  <c r="F199" i="20"/>
  <c r="F193" i="20"/>
  <c r="F191" i="20"/>
  <c r="F185" i="20"/>
  <c r="F176" i="20"/>
  <c r="F174" i="20"/>
  <c r="BP31" i="15" l="1"/>
  <c r="BC74" i="17"/>
  <c r="BC78" i="17"/>
  <c r="BA78" i="17"/>
  <c r="AZ78" i="17"/>
  <c r="BC77" i="17"/>
  <c r="BA77" i="17"/>
  <c r="AZ77" i="17"/>
  <c r="BC31" i="17" l="1"/>
  <c r="AZ31" i="17"/>
  <c r="BA31" i="17"/>
  <c r="AY77" i="17"/>
  <c r="AY78" i="17"/>
  <c r="AT77" i="17"/>
  <c r="AT78" i="17"/>
  <c r="AO77" i="17"/>
  <c r="AO78" i="17"/>
  <c r="AJ77" i="17"/>
  <c r="AJ78" i="17"/>
  <c r="AF77" i="17"/>
  <c r="AG77" i="17"/>
  <c r="AH77" i="17"/>
  <c r="AI77" i="17"/>
  <c r="AF78" i="17"/>
  <c r="AG78" i="17"/>
  <c r="AH78" i="17"/>
  <c r="AI78" i="17"/>
  <c r="AK73" i="17"/>
  <c r="AL73" i="17"/>
  <c r="AM73" i="17"/>
  <c r="AN73" i="17"/>
  <c r="AP73" i="17"/>
  <c r="AQ73" i="17"/>
  <c r="AR73" i="17"/>
  <c r="AS73" i="17"/>
  <c r="AU73" i="17"/>
  <c r="AV73" i="17"/>
  <c r="AW73" i="17"/>
  <c r="AX73" i="17"/>
  <c r="AZ73" i="17"/>
  <c r="BA73" i="17"/>
  <c r="BB73" i="17"/>
  <c r="BC73" i="17"/>
  <c r="AX22" i="17"/>
  <c r="AW22" i="17"/>
  <c r="AV22" i="17"/>
  <c r="AU22" i="17"/>
  <c r="AS22" i="17"/>
  <c r="AR22" i="17"/>
  <c r="AQ22" i="17"/>
  <c r="AP22" i="17"/>
  <c r="AN22" i="17"/>
  <c r="AM22" i="17"/>
  <c r="AL22" i="17"/>
  <c r="AK22" i="17"/>
  <c r="AA22" i="17"/>
  <c r="AB22" i="17"/>
  <c r="AC22" i="17"/>
  <c r="Z22" i="17"/>
  <c r="AE78" i="17" l="1"/>
  <c r="AE77" i="17"/>
  <c r="AC76" i="17" l="1"/>
  <c r="AC73" i="17" l="1"/>
  <c r="AB73" i="17"/>
  <c r="AA73" i="17"/>
  <c r="Z73" i="17"/>
  <c r="X73" i="17"/>
  <c r="W73" i="17"/>
  <c r="V73" i="17"/>
  <c r="U73" i="17"/>
  <c r="S73" i="17"/>
  <c r="R73" i="17"/>
  <c r="Q73" i="17"/>
  <c r="P73" i="17"/>
  <c r="L73" i="17"/>
  <c r="M73" i="17"/>
  <c r="N73" i="17"/>
  <c r="K73" i="17"/>
  <c r="Y77" i="17"/>
  <c r="Y78" i="17"/>
  <c r="T77" i="17"/>
  <c r="T78" i="17"/>
  <c r="O77" i="17"/>
  <c r="O78" i="17"/>
  <c r="J77" i="17"/>
  <c r="J78" i="17"/>
  <c r="F77" i="17"/>
  <c r="G77" i="17"/>
  <c r="H77" i="17"/>
  <c r="I77" i="17"/>
  <c r="F78" i="17"/>
  <c r="G78" i="17"/>
  <c r="H78" i="17"/>
  <c r="I78" i="17"/>
  <c r="D31" i="17"/>
  <c r="CA48" i="15"/>
  <c r="BR78" i="15"/>
  <c r="AP78" i="15" s="1"/>
  <c r="BQ78" i="15"/>
  <c r="AO78" i="15" s="1"/>
  <c r="BP78" i="15"/>
  <c r="AN78" i="15" s="1"/>
  <c r="AT78" i="15"/>
  <c r="AS78" i="15"/>
  <c r="AR78" i="15"/>
  <c r="AQ78" i="15"/>
  <c r="BR77" i="15"/>
  <c r="BQ77" i="15"/>
  <c r="BQ73" i="15" s="1"/>
  <c r="BQ25" i="15" s="1"/>
  <c r="BP77" i="15"/>
  <c r="AN77" i="15" s="1"/>
  <c r="AT77" i="15"/>
  <c r="AS77" i="15"/>
  <c r="AR77" i="15"/>
  <c r="AQ77" i="15"/>
  <c r="BZ77" i="15" s="1"/>
  <c r="BR76" i="15"/>
  <c r="AP76" i="15" s="1"/>
  <c r="Y76" i="18" s="1"/>
  <c r="AT76" i="15"/>
  <c r="AS76" i="15"/>
  <c r="AR76" i="15"/>
  <c r="AQ76" i="15"/>
  <c r="AO76" i="15"/>
  <c r="AN76" i="15"/>
  <c r="BR75" i="15"/>
  <c r="AP75" i="15" s="1"/>
  <c r="W75" i="18" s="1"/>
  <c r="AT75" i="15"/>
  <c r="AS75" i="15"/>
  <c r="AR75" i="15"/>
  <c r="AQ75" i="15"/>
  <c r="AO75" i="15"/>
  <c r="AN75" i="15"/>
  <c r="BP74" i="15"/>
  <c r="AN74" i="15" s="1"/>
  <c r="AN73" i="15" s="1"/>
  <c r="AT74" i="15"/>
  <c r="AS74" i="15"/>
  <c r="AR74" i="15"/>
  <c r="AQ74" i="15"/>
  <c r="AP74" i="15"/>
  <c r="AO74" i="15"/>
  <c r="BV73" i="15"/>
  <c r="BU73" i="15"/>
  <c r="BT73" i="15"/>
  <c r="BS73" i="15"/>
  <c r="BO73" i="15"/>
  <c r="BO25" i="15" s="1"/>
  <c r="BN73" i="15"/>
  <c r="BM73" i="15"/>
  <c r="BL73" i="15"/>
  <c r="BK73" i="15"/>
  <c r="BK25" i="15" s="1"/>
  <c r="BJ73" i="15"/>
  <c r="BI73" i="15"/>
  <c r="BH73" i="15"/>
  <c r="BG73" i="15"/>
  <c r="BG25" i="15" s="1"/>
  <c r="AS25" i="15" s="1"/>
  <c r="BF73" i="15"/>
  <c r="BE73" i="15"/>
  <c r="BD73" i="15"/>
  <c r="BC73" i="15"/>
  <c r="BB73" i="15"/>
  <c r="BA73" i="15"/>
  <c r="AZ73" i="15"/>
  <c r="AY73" i="15"/>
  <c r="AY25" i="15" s="1"/>
  <c r="AR25" i="15" s="1"/>
  <c r="AX73" i="15"/>
  <c r="AW73" i="15"/>
  <c r="AV73" i="15"/>
  <c r="AU73" i="15"/>
  <c r="AU25" i="15" s="1"/>
  <c r="AR73" i="15"/>
  <c r="AT72" i="15"/>
  <c r="AS72" i="15"/>
  <c r="AR72" i="15"/>
  <c r="AQ72" i="15"/>
  <c r="AP72" i="15"/>
  <c r="AO72" i="15"/>
  <c r="AN72" i="15"/>
  <c r="AT71" i="15"/>
  <c r="AS71" i="15"/>
  <c r="AR71" i="15"/>
  <c r="AQ71" i="15"/>
  <c r="AP71" i="15"/>
  <c r="AO71" i="15"/>
  <c r="AN71" i="15"/>
  <c r="AT70" i="15"/>
  <c r="AS70" i="15"/>
  <c r="AR70" i="15"/>
  <c r="AQ70" i="15"/>
  <c r="AP70" i="15"/>
  <c r="AO70" i="15"/>
  <c r="AN70" i="15"/>
  <c r="AT69" i="15"/>
  <c r="AS69" i="15"/>
  <c r="AR69" i="15"/>
  <c r="AQ69" i="15"/>
  <c r="AP69" i="15"/>
  <c r="AO69" i="15"/>
  <c r="AN69" i="15"/>
  <c r="AT68" i="15"/>
  <c r="AS68" i="15"/>
  <c r="AR68" i="15"/>
  <c r="AQ68" i="15"/>
  <c r="AP68" i="15"/>
  <c r="AO68" i="15"/>
  <c r="AN68" i="15"/>
  <c r="AT67" i="15"/>
  <c r="AS67" i="15"/>
  <c r="AR67" i="15"/>
  <c r="AQ67" i="15"/>
  <c r="AP67" i="15"/>
  <c r="AO67" i="15"/>
  <c r="AN67" i="15"/>
  <c r="AT66" i="15"/>
  <c r="AS66" i="15"/>
  <c r="AR66" i="15"/>
  <c r="AQ66" i="15"/>
  <c r="AP66" i="15"/>
  <c r="AO66" i="15"/>
  <c r="AN66" i="15"/>
  <c r="AT65" i="15"/>
  <c r="AS65" i="15"/>
  <c r="AR65" i="15"/>
  <c r="AQ65" i="15"/>
  <c r="AP65" i="15"/>
  <c r="AO65" i="15"/>
  <c r="AN65" i="15"/>
  <c r="AT64" i="15"/>
  <c r="AS64" i="15"/>
  <c r="AR64" i="15"/>
  <c r="AQ64" i="15"/>
  <c r="AP64" i="15"/>
  <c r="AO64" i="15"/>
  <c r="AN64" i="15"/>
  <c r="AT63" i="15"/>
  <c r="AS63" i="15"/>
  <c r="AR63" i="15"/>
  <c r="AQ63" i="15"/>
  <c r="AP63" i="15"/>
  <c r="AO63" i="15"/>
  <c r="AN63" i="15"/>
  <c r="AT62" i="15"/>
  <c r="AS62" i="15"/>
  <c r="AR62" i="15"/>
  <c r="AQ62" i="15"/>
  <c r="AP62" i="15"/>
  <c r="AO62" i="15"/>
  <c r="AN62" i="15"/>
  <c r="AT61" i="15"/>
  <c r="AS61" i="15"/>
  <c r="AR61" i="15"/>
  <c r="AQ61" i="15"/>
  <c r="AP61" i="15"/>
  <c r="AO61" i="15"/>
  <c r="AN61" i="15"/>
  <c r="AT60" i="15"/>
  <c r="AS60" i="15"/>
  <c r="AR60" i="15"/>
  <c r="AQ60" i="15"/>
  <c r="AP60" i="15"/>
  <c r="AO60" i="15"/>
  <c r="AN60" i="15"/>
  <c r="BV59" i="15"/>
  <c r="AT59" i="15" s="1"/>
  <c r="AS59" i="15"/>
  <c r="AR59" i="15"/>
  <c r="AQ59" i="15"/>
  <c r="AP59" i="15"/>
  <c r="AO59" i="15"/>
  <c r="AN59" i="15"/>
  <c r="BV58" i="15"/>
  <c r="AT58" i="15" s="1"/>
  <c r="AS58" i="15"/>
  <c r="AR58" i="15"/>
  <c r="AQ58" i="15"/>
  <c r="AP58" i="15"/>
  <c r="AO58" i="15"/>
  <c r="AN58" i="15"/>
  <c r="BV57" i="15"/>
  <c r="BV56" i="15" s="1"/>
  <c r="BU57" i="15"/>
  <c r="BU56" i="15" s="1"/>
  <c r="AS56" i="15" s="1"/>
  <c r="BT57" i="15"/>
  <c r="BS57" i="15"/>
  <c r="BR57" i="15"/>
  <c r="BR56" i="15" s="1"/>
  <c r="BQ57" i="15"/>
  <c r="AO57" i="15" s="1"/>
  <c r="BP57" i="15"/>
  <c r="BO57" i="15"/>
  <c r="BN57" i="15"/>
  <c r="BN56" i="15" s="1"/>
  <c r="BM57" i="15"/>
  <c r="BM56" i="15" s="1"/>
  <c r="BL57" i="15"/>
  <c r="BK57" i="15"/>
  <c r="BJ57" i="15"/>
  <c r="BJ56" i="15" s="1"/>
  <c r="BI57" i="15"/>
  <c r="BH57" i="15"/>
  <c r="BG57" i="15"/>
  <c r="BF57" i="15"/>
  <c r="BE57" i="15"/>
  <c r="BE56" i="15" s="1"/>
  <c r="BD57" i="15"/>
  <c r="BC57" i="15"/>
  <c r="BB57" i="15"/>
  <c r="BA57" i="15"/>
  <c r="BA56" i="15" s="1"/>
  <c r="AZ57" i="15"/>
  <c r="AY57" i="15"/>
  <c r="AX57" i="15"/>
  <c r="AW57" i="15"/>
  <c r="AP57" i="15" s="1"/>
  <c r="AV57" i="15"/>
  <c r="AU57" i="15"/>
  <c r="AS57" i="15"/>
  <c r="BT56" i="15"/>
  <c r="BS56" i="15"/>
  <c r="BP56" i="15"/>
  <c r="BO56" i="15"/>
  <c r="BL56" i="15"/>
  <c r="BK56" i="15"/>
  <c r="BI56" i="15"/>
  <c r="BH56" i="15"/>
  <c r="BG56" i="15"/>
  <c r="BD56" i="15"/>
  <c r="BC56" i="15"/>
  <c r="AZ56" i="15"/>
  <c r="AY56" i="15"/>
  <c r="AV56" i="15"/>
  <c r="AU56" i="15"/>
  <c r="BR55" i="15"/>
  <c r="AP55" i="15" s="1"/>
  <c r="Y55" i="18" s="1"/>
  <c r="AT55" i="15"/>
  <c r="AS55" i="15"/>
  <c r="AR55" i="15"/>
  <c r="AQ55" i="15"/>
  <c r="AO55" i="15"/>
  <c r="AN55" i="15"/>
  <c r="BV54" i="15"/>
  <c r="BU54" i="15"/>
  <c r="BT54" i="15"/>
  <c r="BS54" i="15"/>
  <c r="BQ54" i="15"/>
  <c r="BP54" i="15"/>
  <c r="BO54" i="15"/>
  <c r="BN54" i="15"/>
  <c r="BM54" i="15"/>
  <c r="BL54" i="15"/>
  <c r="AQ54" i="15" s="1"/>
  <c r="BK54" i="15"/>
  <c r="BJ54" i="15"/>
  <c r="BI54" i="15"/>
  <c r="BH54" i="15"/>
  <c r="AT54" i="15" s="1"/>
  <c r="BG54" i="15"/>
  <c r="BF54" i="15"/>
  <c r="BE54" i="15"/>
  <c r="BD54" i="15"/>
  <c r="BC54" i="15"/>
  <c r="BB54" i="15"/>
  <c r="BA54" i="15"/>
  <c r="AZ54" i="15"/>
  <c r="AS54" i="15" s="1"/>
  <c r="AY54" i="15"/>
  <c r="AX54" i="15"/>
  <c r="AW54" i="15"/>
  <c r="AV54" i="15"/>
  <c r="AO54" i="15" s="1"/>
  <c r="AU54" i="15"/>
  <c r="AR54" i="15"/>
  <c r="AN54" i="15"/>
  <c r="BR53" i="15"/>
  <c r="AP53" i="15" s="1"/>
  <c r="Y53" i="18" s="1"/>
  <c r="AT53" i="15"/>
  <c r="AS53" i="15"/>
  <c r="AR53" i="15"/>
  <c r="AQ53" i="15"/>
  <c r="AO53" i="15"/>
  <c r="AN53" i="15"/>
  <c r="AT52" i="15"/>
  <c r="AS52" i="15"/>
  <c r="AR52" i="15"/>
  <c r="AQ52" i="15"/>
  <c r="AP52" i="15"/>
  <c r="AO52" i="15"/>
  <c r="AN52" i="15"/>
  <c r="BR51" i="15"/>
  <c r="AP51" i="15" s="1"/>
  <c r="Y51" i="18" s="1"/>
  <c r="AT51" i="15"/>
  <c r="AS51" i="15"/>
  <c r="AR51" i="15"/>
  <c r="AQ51" i="15"/>
  <c r="AO51" i="15"/>
  <c r="AN51" i="15"/>
  <c r="BV50" i="15"/>
  <c r="BV49" i="15" s="1"/>
  <c r="BU50" i="15"/>
  <c r="BU49" i="15" s="1"/>
  <c r="BT50" i="15"/>
  <c r="BT49" i="15" s="1"/>
  <c r="BT45" i="15" s="1"/>
  <c r="BT23" i="15" s="1"/>
  <c r="BS50" i="15"/>
  <c r="BQ50" i="15"/>
  <c r="BQ49" i="15" s="1"/>
  <c r="BP50" i="15"/>
  <c r="BO50" i="15"/>
  <c r="BN50" i="15"/>
  <c r="BN49" i="15" s="1"/>
  <c r="BM50" i="15"/>
  <c r="BM49" i="15" s="1"/>
  <c r="BL50" i="15"/>
  <c r="BL49" i="15" s="1"/>
  <c r="BL45" i="15" s="1"/>
  <c r="BK50" i="15"/>
  <c r="BJ50" i="15"/>
  <c r="BJ49" i="15" s="1"/>
  <c r="BI50" i="15"/>
  <c r="BI49" i="15" s="1"/>
  <c r="BI45" i="15" s="1"/>
  <c r="BH50" i="15"/>
  <c r="BH49" i="15" s="1"/>
  <c r="BG50" i="15"/>
  <c r="BF50" i="15"/>
  <c r="BE50" i="15"/>
  <c r="BE49" i="15" s="1"/>
  <c r="BD50" i="15"/>
  <c r="BC50" i="15"/>
  <c r="BB50" i="15"/>
  <c r="BA50" i="15"/>
  <c r="AZ50" i="15"/>
  <c r="AS50" i="15" s="1"/>
  <c r="AY50" i="15"/>
  <c r="AX50" i="15"/>
  <c r="AW50" i="15"/>
  <c r="AW49" i="15" s="1"/>
  <c r="AV50" i="15"/>
  <c r="AV49" i="15" s="1"/>
  <c r="AV45" i="15" s="1"/>
  <c r="AU50" i="15"/>
  <c r="BP49" i="15"/>
  <c r="BP45" i="15" s="1"/>
  <c r="BD49" i="15"/>
  <c r="BD45" i="15" s="1"/>
  <c r="BD23" i="15" s="1"/>
  <c r="AZ49" i="15"/>
  <c r="AT48" i="15"/>
  <c r="CC48" i="15" s="1"/>
  <c r="AS48" i="15"/>
  <c r="CB48" i="15" s="1"/>
  <c r="AR48" i="15"/>
  <c r="AQ48" i="15"/>
  <c r="BZ48" i="15" s="1"/>
  <c r="AP48" i="15"/>
  <c r="BY48" i="15" s="1"/>
  <c r="AO48" i="15"/>
  <c r="BX48" i="15" s="1"/>
  <c r="AN48" i="15"/>
  <c r="BW48" i="15" s="1"/>
  <c r="AT47" i="15"/>
  <c r="AS47" i="15"/>
  <c r="AR47" i="15"/>
  <c r="AQ47" i="15"/>
  <c r="AP47" i="15"/>
  <c r="AO47" i="15"/>
  <c r="AN47" i="15"/>
  <c r="BV46" i="15"/>
  <c r="BV45" i="15" s="1"/>
  <c r="BV23" i="15" s="1"/>
  <c r="BU46" i="15"/>
  <c r="BT46" i="15"/>
  <c r="BS46" i="15"/>
  <c r="BR46" i="15"/>
  <c r="BQ46" i="15"/>
  <c r="BP46" i="15"/>
  <c r="BO46" i="15"/>
  <c r="BN46" i="15"/>
  <c r="BN45" i="15" s="1"/>
  <c r="BN28" i="15" s="1"/>
  <c r="BM46" i="15"/>
  <c r="BL46" i="15"/>
  <c r="BK46" i="15"/>
  <c r="BJ46" i="15"/>
  <c r="BJ45" i="15" s="1"/>
  <c r="BJ23" i="15" s="1"/>
  <c r="BI46" i="15"/>
  <c r="BH46" i="15"/>
  <c r="BG46" i="15"/>
  <c r="BF46" i="15"/>
  <c r="BE46" i="15"/>
  <c r="BD46" i="15"/>
  <c r="BC46" i="15"/>
  <c r="BB46" i="15"/>
  <c r="BA46" i="15"/>
  <c r="AT46" i="15" s="1"/>
  <c r="AZ46" i="15"/>
  <c r="AY46" i="15"/>
  <c r="AX46" i="15"/>
  <c r="AW46" i="15"/>
  <c r="AV46" i="15"/>
  <c r="AO46" i="15" s="1"/>
  <c r="AU46" i="15"/>
  <c r="AS46" i="15"/>
  <c r="AP46" i="15"/>
  <c r="AN46" i="15"/>
  <c r="AT44" i="15"/>
  <c r="AS44" i="15"/>
  <c r="AR44" i="15"/>
  <c r="AQ44" i="15"/>
  <c r="AP44" i="15"/>
  <c r="AO44" i="15"/>
  <c r="AN44" i="15"/>
  <c r="AT43" i="15"/>
  <c r="AS43" i="15"/>
  <c r="AR43" i="15"/>
  <c r="AQ43" i="15"/>
  <c r="AP43" i="15"/>
  <c r="AO43" i="15"/>
  <c r="AN43" i="15"/>
  <c r="AT42" i="15"/>
  <c r="AS42" i="15"/>
  <c r="AR42" i="15"/>
  <c r="AQ42" i="15"/>
  <c r="AP42" i="15"/>
  <c r="AO42" i="15"/>
  <c r="AN42" i="15"/>
  <c r="AT41" i="15"/>
  <c r="AS41" i="15"/>
  <c r="AR41" i="15"/>
  <c r="AQ41" i="15"/>
  <c r="AP41" i="15"/>
  <c r="AO41" i="15"/>
  <c r="AN41" i="15"/>
  <c r="AT40" i="15"/>
  <c r="AS40" i="15"/>
  <c r="AR40" i="15"/>
  <c r="AQ40" i="15"/>
  <c r="AP40" i="15"/>
  <c r="AO40" i="15"/>
  <c r="AN40" i="15"/>
  <c r="AT39" i="15"/>
  <c r="AS39" i="15"/>
  <c r="AR39" i="15"/>
  <c r="AQ39" i="15"/>
  <c r="AP39" i="15"/>
  <c r="AO39" i="15"/>
  <c r="AN39" i="15"/>
  <c r="AT38" i="15"/>
  <c r="AS38" i="15"/>
  <c r="AR38" i="15"/>
  <c r="AQ38" i="15"/>
  <c r="AP38" i="15"/>
  <c r="AO38" i="15"/>
  <c r="AN38" i="15"/>
  <c r="BV37" i="15"/>
  <c r="BU37" i="15"/>
  <c r="BT37" i="15"/>
  <c r="AR37" i="15" s="1"/>
  <c r="BS37" i="15"/>
  <c r="BR37" i="15"/>
  <c r="BQ37" i="15"/>
  <c r="BP37" i="15"/>
  <c r="AN37" i="15" s="1"/>
  <c r="BO37" i="15"/>
  <c r="BN37" i="15"/>
  <c r="BM37" i="15"/>
  <c r="BL37" i="15"/>
  <c r="BK37" i="15"/>
  <c r="BJ37" i="15"/>
  <c r="BI37" i="15"/>
  <c r="BH37" i="15"/>
  <c r="BG37" i="15"/>
  <c r="BF37" i="15"/>
  <c r="BE37" i="15"/>
  <c r="BD37" i="15"/>
  <c r="BC37" i="15"/>
  <c r="BB37" i="15"/>
  <c r="BA37" i="15"/>
  <c r="AZ37" i="15"/>
  <c r="AS37" i="15" s="1"/>
  <c r="AY37" i="15"/>
  <c r="AX37" i="15"/>
  <c r="AW37" i="15"/>
  <c r="AV37" i="15"/>
  <c r="AO37" i="15" s="1"/>
  <c r="AU37" i="15"/>
  <c r="AQ37" i="15"/>
  <c r="AT36" i="15"/>
  <c r="AS36" i="15"/>
  <c r="AR36" i="15"/>
  <c r="AQ36" i="15"/>
  <c r="AP36" i="15"/>
  <c r="AO36" i="15"/>
  <c r="AN36" i="15"/>
  <c r="AT35" i="15"/>
  <c r="AS35" i="15"/>
  <c r="AR35" i="15"/>
  <c r="AQ35" i="15"/>
  <c r="AP35" i="15"/>
  <c r="AO35" i="15"/>
  <c r="AN35" i="15"/>
  <c r="BV34" i="15"/>
  <c r="BU34" i="15"/>
  <c r="BT34" i="15"/>
  <c r="BS34" i="15"/>
  <c r="BR34" i="15"/>
  <c r="BQ34" i="15"/>
  <c r="AO34" i="15" s="1"/>
  <c r="BP34" i="15"/>
  <c r="BO34" i="15"/>
  <c r="BN34" i="15"/>
  <c r="BM34" i="15"/>
  <c r="AR34" i="15" s="1"/>
  <c r="BL34" i="15"/>
  <c r="BK34" i="15"/>
  <c r="BJ34" i="15"/>
  <c r="BI34" i="15"/>
  <c r="BH34" i="15"/>
  <c r="BG34" i="15"/>
  <c r="BF34" i="15"/>
  <c r="BE34" i="15"/>
  <c r="BD34" i="15"/>
  <c r="BC34" i="15"/>
  <c r="BB34" i="15"/>
  <c r="BA34" i="15"/>
  <c r="AT34" i="15" s="1"/>
  <c r="AZ34" i="15"/>
  <c r="AY34" i="15"/>
  <c r="AX34" i="15"/>
  <c r="AW34" i="15"/>
  <c r="AV34" i="15"/>
  <c r="AU34" i="15"/>
  <c r="AS34" i="15"/>
  <c r="AP34" i="15"/>
  <c r="AN34" i="15"/>
  <c r="AT33" i="15"/>
  <c r="AS33" i="15"/>
  <c r="AR33" i="15"/>
  <c r="AQ33" i="15"/>
  <c r="AP33" i="15"/>
  <c r="AO33" i="15"/>
  <c r="AN33" i="15"/>
  <c r="AT32" i="15"/>
  <c r="AS32" i="15"/>
  <c r="AR32" i="15"/>
  <c r="AQ32" i="15"/>
  <c r="AP32" i="15"/>
  <c r="AO32" i="15"/>
  <c r="AN32" i="15"/>
  <c r="AT31" i="15"/>
  <c r="AS31" i="15"/>
  <c r="AR31" i="15"/>
  <c r="AQ31" i="15"/>
  <c r="AP31" i="15"/>
  <c r="AO31" i="15"/>
  <c r="AN31" i="15"/>
  <c r="BV30" i="15"/>
  <c r="BV29" i="15" s="1"/>
  <c r="BV22" i="15" s="1"/>
  <c r="BU30" i="15"/>
  <c r="BT30" i="15"/>
  <c r="BT29" i="15" s="1"/>
  <c r="BS30" i="15"/>
  <c r="BR30" i="15"/>
  <c r="BR29" i="15" s="1"/>
  <c r="BQ30" i="15"/>
  <c r="BP30" i="15"/>
  <c r="BO30" i="15"/>
  <c r="BN30" i="15"/>
  <c r="BN29" i="15" s="1"/>
  <c r="BN22" i="15" s="1"/>
  <c r="BM30" i="15"/>
  <c r="BL30" i="15"/>
  <c r="BL29" i="15" s="1"/>
  <c r="BL22" i="15" s="1"/>
  <c r="BK30" i="15"/>
  <c r="BJ30" i="15"/>
  <c r="BJ29" i="15" s="1"/>
  <c r="BJ22" i="15" s="1"/>
  <c r="BI30" i="15"/>
  <c r="BI29" i="15" s="1"/>
  <c r="BI22" i="15" s="1"/>
  <c r="BH30" i="15"/>
  <c r="BG30" i="15"/>
  <c r="BF30" i="15"/>
  <c r="BF29" i="15" s="1"/>
  <c r="BF22" i="15" s="1"/>
  <c r="BE30" i="15"/>
  <c r="BD30" i="15"/>
  <c r="BD29" i="15" s="1"/>
  <c r="BD22" i="15" s="1"/>
  <c r="BC30" i="15"/>
  <c r="BB30" i="15"/>
  <c r="BB29" i="15" s="1"/>
  <c r="BA30" i="15"/>
  <c r="AZ30" i="15"/>
  <c r="AS30" i="15" s="1"/>
  <c r="AY30" i="15"/>
  <c r="AX30" i="15"/>
  <c r="AW30" i="15"/>
  <c r="AP30" i="15" s="1"/>
  <c r="AV30" i="15"/>
  <c r="AV29" i="15" s="1"/>
  <c r="AU30" i="15"/>
  <c r="AT30" i="15"/>
  <c r="AO30" i="15"/>
  <c r="BU29" i="15"/>
  <c r="BS29" i="15"/>
  <c r="BS22" i="15" s="1"/>
  <c r="BO29" i="15"/>
  <c r="BO22" i="15" s="1"/>
  <c r="BM29" i="15"/>
  <c r="BK29" i="15"/>
  <c r="BK22" i="15" s="1"/>
  <c r="BH29" i="15"/>
  <c r="BG29" i="15"/>
  <c r="BG22" i="15" s="1"/>
  <c r="BE29" i="15"/>
  <c r="BC29" i="15"/>
  <c r="BC22" i="15" s="1"/>
  <c r="AY29" i="15"/>
  <c r="AY22" i="15" s="1"/>
  <c r="AW29" i="15"/>
  <c r="AU29" i="15"/>
  <c r="AU22" i="15" s="1"/>
  <c r="BV28" i="15"/>
  <c r="BJ28" i="15"/>
  <c r="AT27" i="15"/>
  <c r="AS27" i="15"/>
  <c r="AR27" i="15"/>
  <c r="AQ27" i="15"/>
  <c r="AP27" i="15"/>
  <c r="AO27" i="15"/>
  <c r="AN27" i="15"/>
  <c r="AT26" i="15"/>
  <c r="AS26" i="15"/>
  <c r="AR26" i="15"/>
  <c r="AQ26" i="15"/>
  <c r="AP26" i="15"/>
  <c r="AO26" i="15"/>
  <c r="AN26" i="15"/>
  <c r="BV25" i="15"/>
  <c r="BU25" i="15"/>
  <c r="BT25" i="15"/>
  <c r="BS25" i="15"/>
  <c r="BN25" i="15"/>
  <c r="BM25" i="15"/>
  <c r="BL25" i="15"/>
  <c r="BJ25" i="15"/>
  <c r="BI25" i="15"/>
  <c r="BH25" i="15"/>
  <c r="BF25" i="15"/>
  <c r="BE25" i="15"/>
  <c r="AQ25" i="15" s="1"/>
  <c r="BD25" i="15"/>
  <c r="BB25" i="15"/>
  <c r="BA25" i="15"/>
  <c r="AZ25" i="15"/>
  <c r="AX25" i="15"/>
  <c r="AW25" i="15"/>
  <c r="AV25" i="15"/>
  <c r="AT24" i="15"/>
  <c r="AS24" i="15"/>
  <c r="AR24" i="15"/>
  <c r="AQ24" i="15"/>
  <c r="AP24" i="15"/>
  <c r="AO24" i="15"/>
  <c r="AN24" i="15"/>
  <c r="BN23" i="15"/>
  <c r="BU22" i="15"/>
  <c r="BR22" i="15"/>
  <c r="BM22" i="15"/>
  <c r="BH22" i="15"/>
  <c r="BE22" i="15"/>
  <c r="BB22" i="15"/>
  <c r="AW22" i="15"/>
  <c r="M22" i="15"/>
  <c r="N22" i="15"/>
  <c r="O22" i="15"/>
  <c r="P22" i="15"/>
  <c r="Q22" i="15"/>
  <c r="R22" i="15"/>
  <c r="S22" i="15"/>
  <c r="T22" i="15"/>
  <c r="U22" i="15"/>
  <c r="V22" i="15"/>
  <c r="W22" i="15"/>
  <c r="X22" i="15"/>
  <c r="Y22" i="15"/>
  <c r="Z22" i="15"/>
  <c r="AA22" i="15"/>
  <c r="AB22" i="15"/>
  <c r="AC22" i="15"/>
  <c r="AD22" i="15"/>
  <c r="AE22" i="15"/>
  <c r="AF22" i="15"/>
  <c r="AG22" i="15"/>
  <c r="AH22" i="15"/>
  <c r="AI22" i="15"/>
  <c r="AJ22" i="15"/>
  <c r="AK22" i="15"/>
  <c r="AL22" i="15"/>
  <c r="AM22" i="15"/>
  <c r="L22" i="15"/>
  <c r="M73" i="15"/>
  <c r="N73" i="15"/>
  <c r="O73" i="15"/>
  <c r="P73" i="15"/>
  <c r="Q73" i="15"/>
  <c r="R73" i="15"/>
  <c r="S73" i="15"/>
  <c r="T73" i="15"/>
  <c r="U73" i="15"/>
  <c r="V73" i="15"/>
  <c r="W73" i="15"/>
  <c r="X73" i="15"/>
  <c r="Y73" i="15"/>
  <c r="Z73" i="15"/>
  <c r="AA73" i="15"/>
  <c r="AB73" i="15"/>
  <c r="AC73" i="15"/>
  <c r="AD73" i="15"/>
  <c r="AE73" i="15"/>
  <c r="AF73" i="15"/>
  <c r="AJ73" i="15"/>
  <c r="AK73" i="15"/>
  <c r="AL73" i="15"/>
  <c r="AM73" i="15"/>
  <c r="L73" i="15"/>
  <c r="AH78" i="15"/>
  <c r="F78" i="15" s="1"/>
  <c r="AG78" i="15"/>
  <c r="E78" i="15" s="1"/>
  <c r="AH77" i="15"/>
  <c r="AH73" i="15" s="1"/>
  <c r="AG77" i="15"/>
  <c r="E77" i="15"/>
  <c r="H77" i="15"/>
  <c r="I77" i="15"/>
  <c r="J77" i="15"/>
  <c r="K77" i="15"/>
  <c r="AI77" i="15"/>
  <c r="G77" i="15" s="1"/>
  <c r="H78" i="15"/>
  <c r="I78" i="15"/>
  <c r="J78" i="15"/>
  <c r="K78" i="15"/>
  <c r="AI78" i="15"/>
  <c r="G78" i="15" s="1"/>
  <c r="J77" i="14"/>
  <c r="K77" i="14"/>
  <c r="L77" i="14"/>
  <c r="M77" i="14"/>
  <c r="N77" i="14"/>
  <c r="J78" i="14"/>
  <c r="K78" i="14"/>
  <c r="L78" i="14"/>
  <c r="M78" i="14"/>
  <c r="N78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G22" i="14"/>
  <c r="AH22" i="14"/>
  <c r="J31" i="14"/>
  <c r="I31" i="14"/>
  <c r="H31" i="14"/>
  <c r="G31" i="14"/>
  <c r="F31" i="14"/>
  <c r="E31" i="14"/>
  <c r="J53" i="14"/>
  <c r="I53" i="14"/>
  <c r="H53" i="14"/>
  <c r="G53" i="14"/>
  <c r="F53" i="14"/>
  <c r="E53" i="14"/>
  <c r="J52" i="14"/>
  <c r="I52" i="14"/>
  <c r="H52" i="14"/>
  <c r="G52" i="14"/>
  <c r="F52" i="14"/>
  <c r="E52" i="14"/>
  <c r="J51" i="14"/>
  <c r="I51" i="14"/>
  <c r="H51" i="14"/>
  <c r="G51" i="14"/>
  <c r="F51" i="14"/>
  <c r="E51" i="14"/>
  <c r="F55" i="14"/>
  <c r="E55" i="14"/>
  <c r="H55" i="14"/>
  <c r="I55" i="14"/>
  <c r="O73" i="14"/>
  <c r="P73" i="14"/>
  <c r="Q73" i="14"/>
  <c r="R73" i="14"/>
  <c r="S73" i="14"/>
  <c r="T73" i="14"/>
  <c r="U73" i="14"/>
  <c r="V73" i="14"/>
  <c r="W73" i="14"/>
  <c r="X73" i="14"/>
  <c r="Y73" i="14"/>
  <c r="Z73" i="14"/>
  <c r="AA73" i="14"/>
  <c r="AB73" i="14"/>
  <c r="AC73" i="14"/>
  <c r="AD73" i="14"/>
  <c r="AE73" i="14"/>
  <c r="AF73" i="14"/>
  <c r="AG73" i="14"/>
  <c r="AH73" i="14"/>
  <c r="F73" i="14"/>
  <c r="G73" i="14"/>
  <c r="H73" i="14"/>
  <c r="I73" i="14"/>
  <c r="E73" i="14"/>
  <c r="G29" i="11"/>
  <c r="H29" i="11"/>
  <c r="I29" i="11"/>
  <c r="J29" i="11"/>
  <c r="K29" i="11"/>
  <c r="G30" i="11"/>
  <c r="H30" i="11"/>
  <c r="I30" i="11"/>
  <c r="J30" i="11"/>
  <c r="K30" i="11"/>
  <c r="G31" i="11"/>
  <c r="H31" i="11"/>
  <c r="I31" i="11"/>
  <c r="J31" i="11"/>
  <c r="K31" i="11"/>
  <c r="G32" i="11"/>
  <c r="H32" i="11"/>
  <c r="I32" i="11"/>
  <c r="J32" i="11"/>
  <c r="K32" i="11"/>
  <c r="F32" i="11"/>
  <c r="AO33" i="11"/>
  <c r="AO32" i="11"/>
  <c r="BR28" i="11"/>
  <c r="BS28" i="11"/>
  <c r="BT28" i="11"/>
  <c r="BU28" i="11"/>
  <c r="BV28" i="11"/>
  <c r="T36" i="13"/>
  <c r="T37" i="13"/>
  <c r="T38" i="13"/>
  <c r="T39" i="13"/>
  <c r="T40" i="13"/>
  <c r="T41" i="13"/>
  <c r="T42" i="13"/>
  <c r="T43" i="13"/>
  <c r="T44" i="13"/>
  <c r="T48" i="13"/>
  <c r="T60" i="13"/>
  <c r="T61" i="13"/>
  <c r="T62" i="13"/>
  <c r="T63" i="13"/>
  <c r="T64" i="13"/>
  <c r="T65" i="13"/>
  <c r="T66" i="13"/>
  <c r="T67" i="13"/>
  <c r="T68" i="13"/>
  <c r="T69" i="13"/>
  <c r="T70" i="13"/>
  <c r="T71" i="13"/>
  <c r="T72" i="13"/>
  <c r="T80" i="13"/>
  <c r="R36" i="13"/>
  <c r="R37" i="13"/>
  <c r="R38" i="13"/>
  <c r="R39" i="13"/>
  <c r="R40" i="13"/>
  <c r="R41" i="13"/>
  <c r="R42" i="13"/>
  <c r="R43" i="13"/>
  <c r="R44" i="13"/>
  <c r="R48" i="13"/>
  <c r="R60" i="13"/>
  <c r="R61" i="13"/>
  <c r="R62" i="13"/>
  <c r="R63" i="13"/>
  <c r="R64" i="13"/>
  <c r="R65" i="13"/>
  <c r="R66" i="13"/>
  <c r="R67" i="13"/>
  <c r="R68" i="13"/>
  <c r="R69" i="13"/>
  <c r="R70" i="13"/>
  <c r="R71" i="13"/>
  <c r="R72" i="13"/>
  <c r="R80" i="13"/>
  <c r="S80" i="13" s="1"/>
  <c r="BY33" i="11"/>
  <c r="BY34" i="11"/>
  <c r="BY35" i="11"/>
  <c r="BY36" i="11"/>
  <c r="BY37" i="11"/>
  <c r="BY38" i="11"/>
  <c r="BY39" i="11"/>
  <c r="BY40" i="11"/>
  <c r="BY41" i="11"/>
  <c r="BY42" i="11"/>
  <c r="BY43" i="11"/>
  <c r="BY44" i="11"/>
  <c r="BY48" i="11"/>
  <c r="BY60" i="11"/>
  <c r="BY61" i="11"/>
  <c r="BY62" i="11"/>
  <c r="BY63" i="11"/>
  <c r="BY64" i="11"/>
  <c r="BY65" i="11"/>
  <c r="BY66" i="11"/>
  <c r="BY67" i="11"/>
  <c r="BY68" i="11"/>
  <c r="BY69" i="11"/>
  <c r="BY70" i="11"/>
  <c r="BY71" i="11"/>
  <c r="BY72" i="11"/>
  <c r="E77" i="17" l="1"/>
  <c r="F77" i="15"/>
  <c r="BZ78" i="15"/>
  <c r="AQ73" i="15"/>
  <c r="CA78" i="15"/>
  <c r="CA77" i="15"/>
  <c r="CB78" i="15"/>
  <c r="CB77" i="15"/>
  <c r="AT73" i="15"/>
  <c r="CC78" i="15"/>
  <c r="M31" i="18"/>
  <c r="M30" i="18" s="1"/>
  <c r="M29" i="18" s="1"/>
  <c r="M22" i="18" s="1"/>
  <c r="AS73" i="15"/>
  <c r="CC77" i="15"/>
  <c r="BR54" i="15"/>
  <c r="AT56" i="15"/>
  <c r="BP73" i="15"/>
  <c r="BP25" i="15" s="1"/>
  <c r="AN25" i="15" s="1"/>
  <c r="BW77" i="15"/>
  <c r="BX78" i="15"/>
  <c r="BY78" i="15"/>
  <c r="BW78" i="15"/>
  <c r="Y50" i="18"/>
  <c r="AP54" i="15"/>
  <c r="E78" i="17"/>
  <c r="AV23" i="15"/>
  <c r="AV28" i="15"/>
  <c r="BL23" i="15"/>
  <c r="BL21" i="15" s="1"/>
  <c r="BL28" i="15"/>
  <c r="AS49" i="15"/>
  <c r="BJ21" i="15"/>
  <c r="BN21" i="15"/>
  <c r="BV21" i="15"/>
  <c r="BH45" i="15"/>
  <c r="AO50" i="15"/>
  <c r="AT50" i="15"/>
  <c r="BD21" i="15"/>
  <c r="AU49" i="15"/>
  <c r="AU45" i="15" s="1"/>
  <c r="AY49" i="15"/>
  <c r="AY45" i="15" s="1"/>
  <c r="AY23" i="15" s="1"/>
  <c r="BC49" i="15"/>
  <c r="BC45" i="15" s="1"/>
  <c r="BC23" i="15" s="1"/>
  <c r="BC21" i="15" s="1"/>
  <c r="BG49" i="15"/>
  <c r="BG45" i="15" s="1"/>
  <c r="BG23" i="15" s="1"/>
  <c r="BG21" i="15" s="1"/>
  <c r="BK49" i="15"/>
  <c r="BK45" i="15" s="1"/>
  <c r="BO49" i="15"/>
  <c r="BO45" i="15" s="1"/>
  <c r="BS49" i="15"/>
  <c r="BS45" i="15" s="1"/>
  <c r="BS23" i="15" s="1"/>
  <c r="BS21" i="15" s="1"/>
  <c r="AV22" i="15"/>
  <c r="AR29" i="15"/>
  <c r="BT22" i="15"/>
  <c r="BT21" i="15" s="1"/>
  <c r="BP23" i="15"/>
  <c r="BH23" i="15"/>
  <c r="BH21" i="15" s="1"/>
  <c r="BH28" i="15"/>
  <c r="BI28" i="15"/>
  <c r="BI23" i="15"/>
  <c r="BI21" i="15" s="1"/>
  <c r="AP22" i="15"/>
  <c r="AW45" i="15"/>
  <c r="BE45" i="15"/>
  <c r="BM45" i="15"/>
  <c r="BU45" i="15"/>
  <c r="BG28" i="15"/>
  <c r="AP37" i="15"/>
  <c r="AT37" i="15"/>
  <c r="AZ45" i="15"/>
  <c r="AR46" i="15"/>
  <c r="BA49" i="15"/>
  <c r="AT57" i="15"/>
  <c r="AQ57" i="15"/>
  <c r="AX56" i="15"/>
  <c r="AQ56" i="15" s="1"/>
  <c r="AN57" i="15"/>
  <c r="BB56" i="15"/>
  <c r="AN56" i="15" s="1"/>
  <c r="AR57" i="15"/>
  <c r="BF56" i="15"/>
  <c r="AR56" i="15" s="1"/>
  <c r="AT25" i="15"/>
  <c r="AP29" i="15"/>
  <c r="AQ30" i="15"/>
  <c r="AX29" i="15"/>
  <c r="BC25" i="15"/>
  <c r="AO25" i="15" s="1"/>
  <c r="BS28" i="15"/>
  <c r="AZ29" i="15"/>
  <c r="BP29" i="15"/>
  <c r="BP22" i="15" s="1"/>
  <c r="AR30" i="15"/>
  <c r="BQ56" i="15"/>
  <c r="AO56" i="15" s="1"/>
  <c r="BR73" i="15"/>
  <c r="BR25" i="15" s="1"/>
  <c r="AP25" i="15" s="1"/>
  <c r="AP77" i="15"/>
  <c r="AY21" i="15"/>
  <c r="AY28" i="15"/>
  <c r="BD28" i="15"/>
  <c r="BT28" i="15"/>
  <c r="BA29" i="15"/>
  <c r="BQ29" i="15"/>
  <c r="BQ22" i="15" s="1"/>
  <c r="AN30" i="15"/>
  <c r="AQ34" i="15"/>
  <c r="AQ46" i="15"/>
  <c r="BB45" i="15"/>
  <c r="AQ50" i="15"/>
  <c r="AX49" i="15"/>
  <c r="AN50" i="15"/>
  <c r="BB49" i="15"/>
  <c r="AR50" i="15"/>
  <c r="BF49" i="15"/>
  <c r="AR49" i="15" s="1"/>
  <c r="BR50" i="15"/>
  <c r="BR49" i="15" s="1"/>
  <c r="BR45" i="15" s="1"/>
  <c r="AW56" i="15"/>
  <c r="AP56" i="15" s="1"/>
  <c r="AO77" i="15"/>
  <c r="BY32" i="11"/>
  <c r="AP73" i="15" l="1"/>
  <c r="W77" i="18"/>
  <c r="W73" i="18" s="1"/>
  <c r="BY77" i="15"/>
  <c r="AO73" i="15"/>
  <c r="BX77" i="15"/>
  <c r="BP21" i="15"/>
  <c r="BK23" i="15"/>
  <c r="BK21" i="15" s="1"/>
  <c r="BK28" i="15"/>
  <c r="AU28" i="15"/>
  <c r="AU23" i="15"/>
  <c r="AU21" i="15" s="1"/>
  <c r="AN49" i="15"/>
  <c r="BF45" i="15"/>
  <c r="AR45" i="15" s="1"/>
  <c r="AO49" i="15"/>
  <c r="AQ49" i="15"/>
  <c r="BO28" i="15"/>
  <c r="BO23" i="15"/>
  <c r="BO21" i="15" s="1"/>
  <c r="BC28" i="15"/>
  <c r="BR23" i="15"/>
  <c r="BR21" i="15" s="1"/>
  <c r="BR28" i="15"/>
  <c r="AQ29" i="15"/>
  <c r="AX22" i="15"/>
  <c r="AN45" i="15"/>
  <c r="BB23" i="15"/>
  <c r="BB28" i="15"/>
  <c r="AR22" i="15"/>
  <c r="AX45" i="15"/>
  <c r="BM28" i="15"/>
  <c r="AR28" i="15" s="1"/>
  <c r="BM23" i="15"/>
  <c r="BM21" i="15" s="1"/>
  <c r="AP49" i="15"/>
  <c r="BP28" i="15"/>
  <c r="AO29" i="15"/>
  <c r="BF28" i="15"/>
  <c r="BF23" i="15"/>
  <c r="AP50" i="15"/>
  <c r="AP45" i="15"/>
  <c r="AW28" i="15"/>
  <c r="AW23" i="15"/>
  <c r="AZ22" i="15"/>
  <c r="AS29" i="15"/>
  <c r="AT49" i="15"/>
  <c r="BA45" i="15"/>
  <c r="BU28" i="15"/>
  <c r="BU23" i="15"/>
  <c r="BU21" i="15" s="1"/>
  <c r="AT29" i="15"/>
  <c r="BA22" i="15"/>
  <c r="AZ23" i="15"/>
  <c r="AS45" i="15"/>
  <c r="AZ28" i="15"/>
  <c r="AN29" i="15"/>
  <c r="BW29" i="15" s="1"/>
  <c r="AN22" i="15"/>
  <c r="BE28" i="15"/>
  <c r="BE23" i="15"/>
  <c r="BE21" i="15" s="1"/>
  <c r="BQ45" i="15"/>
  <c r="AV21" i="15"/>
  <c r="AO22" i="15"/>
  <c r="BR31" i="11"/>
  <c r="BS22" i="11"/>
  <c r="BU22" i="11"/>
  <c r="BV22" i="11"/>
  <c r="BT53" i="11"/>
  <c r="E48" i="11"/>
  <c r="F48" i="11"/>
  <c r="G48" i="11"/>
  <c r="H48" i="11"/>
  <c r="I48" i="11"/>
  <c r="J48" i="11"/>
  <c r="K48" i="11"/>
  <c r="AN48" i="11"/>
  <c r="AO48" i="11"/>
  <c r="AP48" i="11"/>
  <c r="AQ48" i="11"/>
  <c r="AR48" i="11"/>
  <c r="AS48" i="11"/>
  <c r="AT48" i="11"/>
  <c r="AK22" i="11"/>
  <c r="L73" i="11"/>
  <c r="M73" i="11"/>
  <c r="N73" i="11"/>
  <c r="O73" i="11"/>
  <c r="P73" i="11"/>
  <c r="Q73" i="11"/>
  <c r="R73" i="11"/>
  <c r="S73" i="11"/>
  <c r="T73" i="11"/>
  <c r="U73" i="11"/>
  <c r="V73" i="11"/>
  <c r="W73" i="11"/>
  <c r="X73" i="11"/>
  <c r="Y73" i="11"/>
  <c r="Z73" i="11"/>
  <c r="AA73" i="11"/>
  <c r="AB73" i="11"/>
  <c r="AC73" i="11"/>
  <c r="AD73" i="11"/>
  <c r="AE73" i="11"/>
  <c r="AF73" i="11"/>
  <c r="AG73" i="11"/>
  <c r="AI73" i="11"/>
  <c r="AJ73" i="11"/>
  <c r="AK73" i="11"/>
  <c r="AL73" i="11"/>
  <c r="AM73" i="11"/>
  <c r="AU73" i="11"/>
  <c r="AV73" i="11"/>
  <c r="AW73" i="11"/>
  <c r="AX73" i="11"/>
  <c r="AY73" i="11"/>
  <c r="AZ73" i="11"/>
  <c r="BA73" i="11"/>
  <c r="BB73" i="11"/>
  <c r="BC73" i="11"/>
  <c r="BD73" i="11"/>
  <c r="BE73" i="11"/>
  <c r="BF73" i="11"/>
  <c r="BG73" i="11"/>
  <c r="BH73" i="11"/>
  <c r="BI73" i="11"/>
  <c r="BJ73" i="11"/>
  <c r="BK73" i="11"/>
  <c r="BL73" i="11"/>
  <c r="BM73" i="11"/>
  <c r="BN73" i="11"/>
  <c r="BO73" i="11"/>
  <c r="BP73" i="11"/>
  <c r="BR73" i="11"/>
  <c r="BS73" i="11"/>
  <c r="BT73" i="11"/>
  <c r="BU73" i="11"/>
  <c r="BV73" i="11"/>
  <c r="BW73" i="11"/>
  <c r="E77" i="11"/>
  <c r="G77" i="11"/>
  <c r="H77" i="11"/>
  <c r="I77" i="11"/>
  <c r="J77" i="11"/>
  <c r="K77" i="11"/>
  <c r="AN77" i="11"/>
  <c r="AP77" i="11"/>
  <c r="AQ77" i="11"/>
  <c r="AR77" i="11"/>
  <c r="AS77" i="11"/>
  <c r="AT77" i="11"/>
  <c r="E78" i="11"/>
  <c r="G78" i="11"/>
  <c r="H78" i="11"/>
  <c r="I78" i="11"/>
  <c r="J78" i="11"/>
  <c r="K78" i="11"/>
  <c r="AN78" i="11"/>
  <c r="AP78" i="11"/>
  <c r="AQ78" i="11"/>
  <c r="AR78" i="11"/>
  <c r="AS78" i="11"/>
  <c r="AT78" i="11"/>
  <c r="AS23" i="15" l="1"/>
  <c r="AP28" i="15"/>
  <c r="AZ21" i="15"/>
  <c r="AS21" i="15" s="1"/>
  <c r="AS22" i="15"/>
  <c r="AN28" i="15"/>
  <c r="AS28" i="15"/>
  <c r="AT22" i="15"/>
  <c r="AP23" i="15"/>
  <c r="AW21" i="15"/>
  <c r="AP21" i="15" s="1"/>
  <c r="BF21" i="15"/>
  <c r="AR21" i="15" s="1"/>
  <c r="AR23" i="15"/>
  <c r="AX23" i="15"/>
  <c r="AQ23" i="15" s="1"/>
  <c r="AQ45" i="15"/>
  <c r="AX28" i="15"/>
  <c r="AQ28" i="15" s="1"/>
  <c r="BQ28" i="15"/>
  <c r="AO28" i="15" s="1"/>
  <c r="BQ23" i="15"/>
  <c r="AO45" i="15"/>
  <c r="AQ22" i="15"/>
  <c r="AT45" i="15"/>
  <c r="BA28" i="15"/>
  <c r="AT28" i="15" s="1"/>
  <c r="BA23" i="15"/>
  <c r="AT23" i="15" s="1"/>
  <c r="BB21" i="15"/>
  <c r="AN21" i="15" s="1"/>
  <c r="AN23" i="15"/>
  <c r="AO23" i="15" l="1"/>
  <c r="BQ21" i="15"/>
  <c r="AO21" i="15" s="1"/>
  <c r="AX21" i="15"/>
  <c r="AQ21" i="15" s="1"/>
  <c r="BA21" i="15"/>
  <c r="AT21" i="15" s="1"/>
  <c r="P59" i="12" l="1"/>
  <c r="F73" i="10"/>
  <c r="E73" i="10"/>
  <c r="H73" i="10"/>
  <c r="J73" i="10"/>
  <c r="K73" i="10"/>
  <c r="M73" i="10"/>
  <c r="G59" i="10"/>
  <c r="G58" i="10"/>
  <c r="L31" i="10"/>
  <c r="T31" i="10" s="1"/>
  <c r="U31" i="10" s="1"/>
  <c r="G31" i="10"/>
  <c r="M22" i="10"/>
  <c r="K22" i="10"/>
  <c r="J22" i="10"/>
  <c r="F22" i="10"/>
  <c r="H22" i="10"/>
  <c r="E22" i="10"/>
  <c r="R72" i="12"/>
  <c r="R71" i="12"/>
  <c r="R70" i="12"/>
  <c r="R69" i="12"/>
  <c r="R68" i="12"/>
  <c r="R67" i="12"/>
  <c r="R66" i="12"/>
  <c r="R65" i="12"/>
  <c r="R64" i="12"/>
  <c r="R63" i="12"/>
  <c r="R62" i="12"/>
  <c r="R61" i="12"/>
  <c r="R60" i="12"/>
  <c r="R48" i="12"/>
  <c r="R47" i="12"/>
  <c r="R46" i="12"/>
  <c r="R44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S31" i="12" s="1"/>
  <c r="R30" i="12"/>
  <c r="S30" i="12" s="1"/>
  <c r="R29" i="12"/>
  <c r="S29" i="12" s="1"/>
  <c r="R28" i="12"/>
  <c r="R27" i="12"/>
  <c r="R26" i="12"/>
  <c r="R24" i="12"/>
  <c r="R22" i="12"/>
  <c r="S22" i="12" s="1"/>
  <c r="Q72" i="12"/>
  <c r="Q71" i="12"/>
  <c r="Q70" i="12"/>
  <c r="Q69" i="12"/>
  <c r="Q68" i="12"/>
  <c r="Q67" i="12"/>
  <c r="Q66" i="12"/>
  <c r="Q65" i="12"/>
  <c r="Q64" i="12"/>
  <c r="Q63" i="12"/>
  <c r="Q62" i="12"/>
  <c r="Q61" i="12"/>
  <c r="Q60" i="12"/>
  <c r="Q48" i="12"/>
  <c r="Q47" i="12"/>
  <c r="Q46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4" i="12"/>
  <c r="Q22" i="12"/>
  <c r="F31" i="12" l="1"/>
  <c r="F22" i="12" l="1"/>
  <c r="J22" i="12"/>
  <c r="L22" i="12"/>
  <c r="N22" i="12"/>
  <c r="G77" i="12"/>
  <c r="H77" i="12"/>
  <c r="G78" i="12"/>
  <c r="H78" i="12"/>
  <c r="F78" i="12"/>
  <c r="F77" i="12"/>
  <c r="I73" i="12"/>
  <c r="J73" i="12"/>
  <c r="K73" i="12"/>
  <c r="L73" i="12"/>
  <c r="M73" i="12"/>
  <c r="N73" i="12"/>
  <c r="O73" i="12"/>
  <c r="P73" i="12"/>
  <c r="E73" i="12"/>
  <c r="D73" i="12"/>
  <c r="E77" i="12"/>
  <c r="E78" i="12"/>
  <c r="L77" i="10" l="1"/>
  <c r="R77" i="12"/>
  <c r="S77" i="12" s="1"/>
  <c r="D77" i="17"/>
  <c r="Q77" i="12"/>
  <c r="G77" i="10"/>
  <c r="D77" i="10" s="1"/>
  <c r="R78" i="12"/>
  <c r="S78" i="12" s="1"/>
  <c r="L78" i="10"/>
  <c r="D78" i="17"/>
  <c r="G78" i="10"/>
  <c r="D78" i="10" s="1"/>
  <c r="Q78" i="12"/>
  <c r="H31" i="12"/>
  <c r="G31" i="12"/>
  <c r="I78" i="10" l="1"/>
  <c r="T78" i="10"/>
  <c r="I77" i="10"/>
  <c r="T77" i="10"/>
  <c r="F383" i="20"/>
  <c r="N77" i="10" l="1"/>
  <c r="U77" i="10"/>
  <c r="O77" i="10" s="1"/>
  <c r="N78" i="10"/>
  <c r="U78" i="10"/>
  <c r="O78" i="10" s="1"/>
  <c r="J124" i="20"/>
  <c r="J109" i="20"/>
  <c r="J53" i="20"/>
  <c r="J47" i="20"/>
  <c r="J45" i="20"/>
  <c r="J105" i="20"/>
  <c r="J73" i="20" l="1"/>
  <c r="J79" i="20"/>
  <c r="J77" i="20"/>
  <c r="J76" i="20"/>
  <c r="J69" i="20" l="1"/>
  <c r="J65" i="20"/>
  <c r="J61" i="20"/>
  <c r="K28" i="13" l="1"/>
  <c r="L28" i="13"/>
  <c r="M28" i="13"/>
  <c r="N28" i="13"/>
  <c r="O28" i="13"/>
  <c r="P28" i="13"/>
  <c r="J28" i="13"/>
  <c r="E28" i="13"/>
  <c r="E73" i="13"/>
  <c r="D77" i="13"/>
  <c r="D77" i="11" s="1"/>
  <c r="AH77" i="11" s="1"/>
  <c r="F77" i="11" s="1"/>
  <c r="K73" i="13"/>
  <c r="L73" i="13"/>
  <c r="M73" i="13"/>
  <c r="N73" i="13"/>
  <c r="O73" i="13"/>
  <c r="P73" i="13"/>
  <c r="Q73" i="13"/>
  <c r="J73" i="13"/>
  <c r="H77" i="13"/>
  <c r="I77" i="13"/>
  <c r="H78" i="13"/>
  <c r="D78" i="13" s="1"/>
  <c r="I78" i="13"/>
  <c r="P30" i="13"/>
  <c r="I31" i="13"/>
  <c r="I32" i="13"/>
  <c r="T32" i="13" s="1"/>
  <c r="H31" i="13"/>
  <c r="H32" i="13"/>
  <c r="H33" i="13"/>
  <c r="H34" i="13"/>
  <c r="H35" i="13"/>
  <c r="D78" i="11" l="1"/>
  <c r="AH78" i="11" s="1"/>
  <c r="F78" i="11" s="1"/>
  <c r="F78" i="13"/>
  <c r="G78" i="13" s="1"/>
  <c r="T35" i="13"/>
  <c r="R35" i="13"/>
  <c r="AD31" i="17"/>
  <c r="R31" i="13"/>
  <c r="S31" i="13" s="1"/>
  <c r="T78" i="13"/>
  <c r="U78" i="13" s="1"/>
  <c r="BQ78" i="11"/>
  <c r="AO78" i="11" s="1"/>
  <c r="BY78" i="11" s="1"/>
  <c r="BZ78" i="11" s="1"/>
  <c r="G31" i="13"/>
  <c r="T34" i="13"/>
  <c r="R34" i="13"/>
  <c r="AD78" i="17"/>
  <c r="R78" i="13"/>
  <c r="S78" i="13" s="1"/>
  <c r="F77" i="13"/>
  <c r="G77" i="13" s="1"/>
  <c r="T31" i="13"/>
  <c r="U31" i="13" s="1"/>
  <c r="BQ31" i="11"/>
  <c r="AO31" i="11" s="1"/>
  <c r="T77" i="13"/>
  <c r="U77" i="13" s="1"/>
  <c r="BQ77" i="11"/>
  <c r="AO77" i="11" s="1"/>
  <c r="BY77" i="11" s="1"/>
  <c r="BZ77" i="11" s="1"/>
  <c r="D73" i="13"/>
  <c r="D31" i="13"/>
  <c r="D31" i="11" s="1"/>
  <c r="AH31" i="11" s="1"/>
  <c r="F31" i="11" s="1"/>
  <c r="R33" i="13"/>
  <c r="T33" i="13"/>
  <c r="R32" i="13"/>
  <c r="S32" i="13" s="1"/>
  <c r="AD77" i="17"/>
  <c r="R77" i="13"/>
  <c r="S77" i="13" s="1"/>
  <c r="F31" i="13"/>
  <c r="AY48" i="17"/>
  <c r="AT48" i="17"/>
  <c r="AO48" i="17"/>
  <c r="AJ48" i="17"/>
  <c r="AI48" i="17"/>
  <c r="AH48" i="17"/>
  <c r="AG48" i="17"/>
  <c r="AF48" i="17"/>
  <c r="Y48" i="17"/>
  <c r="T48" i="17"/>
  <c r="O48" i="17"/>
  <c r="J48" i="17"/>
  <c r="I48" i="17"/>
  <c r="H48" i="17"/>
  <c r="G48" i="17"/>
  <c r="F48" i="17"/>
  <c r="AY72" i="17"/>
  <c r="AT72" i="17"/>
  <c r="AO72" i="17"/>
  <c r="AJ72" i="17"/>
  <c r="AE72" i="17" s="1"/>
  <c r="AI72" i="17"/>
  <c r="AH72" i="17"/>
  <c r="AG72" i="17"/>
  <c r="AF72" i="17"/>
  <c r="AY71" i="17"/>
  <c r="AT71" i="17"/>
  <c r="AO71" i="17"/>
  <c r="AE71" i="17" s="1"/>
  <c r="AJ71" i="17"/>
  <c r="AI71" i="17"/>
  <c r="AH71" i="17"/>
  <c r="AG71" i="17"/>
  <c r="AF71" i="17"/>
  <c r="AY70" i="17"/>
  <c r="AT70" i="17"/>
  <c r="AE70" i="17" s="1"/>
  <c r="AO70" i="17"/>
  <c r="AJ70" i="17"/>
  <c r="AI70" i="17"/>
  <c r="AH70" i="17"/>
  <c r="AG70" i="17"/>
  <c r="AF70" i="17"/>
  <c r="AY69" i="17"/>
  <c r="AT69" i="17"/>
  <c r="AO69" i="17"/>
  <c r="AJ69" i="17"/>
  <c r="AI69" i="17"/>
  <c r="AH69" i="17"/>
  <c r="AG69" i="17"/>
  <c r="AF69" i="17"/>
  <c r="AE69" i="17"/>
  <c r="AY68" i="17"/>
  <c r="AT68" i="17"/>
  <c r="AO68" i="17"/>
  <c r="AJ68" i="17"/>
  <c r="AE68" i="17" s="1"/>
  <c r="AI68" i="17"/>
  <c r="AH68" i="17"/>
  <c r="AG68" i="17"/>
  <c r="AF68" i="17"/>
  <c r="AY67" i="17"/>
  <c r="AT67" i="17"/>
  <c r="AO67" i="17"/>
  <c r="AE67" i="17" s="1"/>
  <c r="AJ67" i="17"/>
  <c r="AI67" i="17"/>
  <c r="AH67" i="17"/>
  <c r="AG67" i="17"/>
  <c r="AF67" i="17"/>
  <c r="AY66" i="17"/>
  <c r="AT66" i="17"/>
  <c r="AE66" i="17" s="1"/>
  <c r="AO66" i="17"/>
  <c r="AJ66" i="17"/>
  <c r="AI66" i="17"/>
  <c r="AH66" i="17"/>
  <c r="AG66" i="17"/>
  <c r="AF66" i="17"/>
  <c r="AY65" i="17"/>
  <c r="AT65" i="17"/>
  <c r="AO65" i="17"/>
  <c r="AJ65" i="17"/>
  <c r="AI65" i="17"/>
  <c r="AH65" i="17"/>
  <c r="AG65" i="17"/>
  <c r="AF65" i="17"/>
  <c r="AE65" i="17"/>
  <c r="AY64" i="17"/>
  <c r="AT64" i="17"/>
  <c r="AO64" i="17"/>
  <c r="AJ64" i="17"/>
  <c r="AE64" i="17" s="1"/>
  <c r="AI64" i="17"/>
  <c r="AH64" i="17"/>
  <c r="AG64" i="17"/>
  <c r="AF64" i="17"/>
  <c r="AY63" i="17"/>
  <c r="AT63" i="17"/>
  <c r="AO63" i="17"/>
  <c r="AE63" i="17" s="1"/>
  <c r="AJ63" i="17"/>
  <c r="AI63" i="17"/>
  <c r="AH63" i="17"/>
  <c r="AG63" i="17"/>
  <c r="AF63" i="17"/>
  <c r="AY62" i="17"/>
  <c r="AT62" i="17"/>
  <c r="AE62" i="17" s="1"/>
  <c r="AO62" i="17"/>
  <c r="AJ62" i="17"/>
  <c r="AI62" i="17"/>
  <c r="AH62" i="17"/>
  <c r="AG62" i="17"/>
  <c r="AF62" i="17"/>
  <c r="AY61" i="17"/>
  <c r="AT61" i="17"/>
  <c r="AO61" i="17"/>
  <c r="AJ61" i="17"/>
  <c r="AI61" i="17"/>
  <c r="AH61" i="17"/>
  <c r="AG61" i="17"/>
  <c r="AF61" i="17"/>
  <c r="AE61" i="17"/>
  <c r="AY60" i="17"/>
  <c r="AT60" i="17"/>
  <c r="AO60" i="17"/>
  <c r="AJ60" i="17"/>
  <c r="AE60" i="17" s="1"/>
  <c r="AI60" i="17"/>
  <c r="AH60" i="17"/>
  <c r="AG60" i="17"/>
  <c r="AF60" i="17"/>
  <c r="Y72" i="17"/>
  <c r="T72" i="17"/>
  <c r="O72" i="17"/>
  <c r="J72" i="17"/>
  <c r="E72" i="17" s="1"/>
  <c r="I72" i="17"/>
  <c r="H72" i="17"/>
  <c r="G72" i="17"/>
  <c r="F72" i="17"/>
  <c r="Y71" i="17"/>
  <c r="T71" i="17"/>
  <c r="O71" i="17"/>
  <c r="J71" i="17"/>
  <c r="E71" i="17" s="1"/>
  <c r="I71" i="17"/>
  <c r="H71" i="17"/>
  <c r="G71" i="17"/>
  <c r="F71" i="17"/>
  <c r="Y70" i="17"/>
  <c r="T70" i="17"/>
  <c r="O70" i="17"/>
  <c r="E70" i="17" s="1"/>
  <c r="J70" i="17"/>
  <c r="I70" i="17"/>
  <c r="H70" i="17"/>
  <c r="G70" i="17"/>
  <c r="F70" i="17"/>
  <c r="Y69" i="17"/>
  <c r="T69" i="17"/>
  <c r="O69" i="17"/>
  <c r="J69" i="17"/>
  <c r="I69" i="17"/>
  <c r="H69" i="17"/>
  <c r="G69" i="17"/>
  <c r="F69" i="17"/>
  <c r="E69" i="17"/>
  <c r="Y68" i="17"/>
  <c r="T68" i="17"/>
  <c r="O68" i="17"/>
  <c r="J68" i="17"/>
  <c r="E68" i="17" s="1"/>
  <c r="I68" i="17"/>
  <c r="H68" i="17"/>
  <c r="G68" i="17"/>
  <c r="F68" i="17"/>
  <c r="Y67" i="17"/>
  <c r="T67" i="17"/>
  <c r="O67" i="17"/>
  <c r="J67" i="17"/>
  <c r="E67" i="17" s="1"/>
  <c r="I67" i="17"/>
  <c r="H67" i="17"/>
  <c r="G67" i="17"/>
  <c r="F67" i="17"/>
  <c r="Y66" i="17"/>
  <c r="T66" i="17"/>
  <c r="O66" i="17"/>
  <c r="E66" i="17" s="1"/>
  <c r="J66" i="17"/>
  <c r="I66" i="17"/>
  <c r="H66" i="17"/>
  <c r="G66" i="17"/>
  <c r="F66" i="17"/>
  <c r="Y65" i="17"/>
  <c r="T65" i="17"/>
  <c r="O65" i="17"/>
  <c r="J65" i="17"/>
  <c r="I65" i="17"/>
  <c r="H65" i="17"/>
  <c r="G65" i="17"/>
  <c r="F65" i="17"/>
  <c r="E65" i="17"/>
  <c r="Y64" i="17"/>
  <c r="T64" i="17"/>
  <c r="O64" i="17"/>
  <c r="J64" i="17"/>
  <c r="E64" i="17" s="1"/>
  <c r="I64" i="17"/>
  <c r="H64" i="17"/>
  <c r="G64" i="17"/>
  <c r="F64" i="17"/>
  <c r="Y63" i="17"/>
  <c r="T63" i="17"/>
  <c r="O63" i="17"/>
  <c r="J63" i="17"/>
  <c r="E63" i="17" s="1"/>
  <c r="I63" i="17"/>
  <c r="H63" i="17"/>
  <c r="G63" i="17"/>
  <c r="F63" i="17"/>
  <c r="Y62" i="17"/>
  <c r="T62" i="17"/>
  <c r="O62" i="17"/>
  <c r="E62" i="17" s="1"/>
  <c r="J62" i="17"/>
  <c r="I62" i="17"/>
  <c r="H62" i="17"/>
  <c r="G62" i="17"/>
  <c r="F62" i="17"/>
  <c r="Y61" i="17"/>
  <c r="T61" i="17"/>
  <c r="O61" i="17"/>
  <c r="J61" i="17"/>
  <c r="I61" i="17"/>
  <c r="H61" i="17"/>
  <c r="G61" i="17"/>
  <c r="F61" i="17"/>
  <c r="E61" i="17"/>
  <c r="Y60" i="17"/>
  <c r="T60" i="17"/>
  <c r="O60" i="17"/>
  <c r="J60" i="17"/>
  <c r="E60" i="17" s="1"/>
  <c r="I60" i="17"/>
  <c r="H60" i="17"/>
  <c r="G60" i="17"/>
  <c r="F60" i="17"/>
  <c r="AY44" i="17"/>
  <c r="AT44" i="17"/>
  <c r="AO44" i="17"/>
  <c r="AJ44" i="17"/>
  <c r="AE44" i="17" s="1"/>
  <c r="AI44" i="17"/>
  <c r="AH44" i="17"/>
  <c r="AG44" i="17"/>
  <c r="AF44" i="17"/>
  <c r="AY43" i="17"/>
  <c r="AT43" i="17"/>
  <c r="AO43" i="17"/>
  <c r="AE43" i="17" s="1"/>
  <c r="AJ43" i="17"/>
  <c r="AI43" i="17"/>
  <c r="AH43" i="17"/>
  <c r="AG43" i="17"/>
  <c r="AF43" i="17"/>
  <c r="BC42" i="17"/>
  <c r="BB42" i="17"/>
  <c r="BA42" i="17"/>
  <c r="AZ42" i="17"/>
  <c r="AX42" i="17"/>
  <c r="AX29" i="17" s="1"/>
  <c r="AW42" i="17"/>
  <c r="AV42" i="17"/>
  <c r="AU42" i="17"/>
  <c r="AT42" i="17"/>
  <c r="AS42" i="17"/>
  <c r="AR42" i="17"/>
  <c r="AQ42" i="17"/>
  <c r="AP42" i="17"/>
  <c r="AO42" i="17" s="1"/>
  <c r="AN42" i="17"/>
  <c r="AM42" i="17"/>
  <c r="AL42" i="17"/>
  <c r="AG42" i="17" s="1"/>
  <c r="AK42" i="17"/>
  <c r="AJ42" i="17" s="1"/>
  <c r="AH42" i="17"/>
  <c r="AD42" i="17"/>
  <c r="AY41" i="17"/>
  <c r="AT41" i="17"/>
  <c r="AO41" i="17"/>
  <c r="AJ41" i="17"/>
  <c r="AE41" i="17" s="1"/>
  <c r="AI41" i="17"/>
  <c r="AH41" i="17"/>
  <c r="AG41" i="17"/>
  <c r="AF41" i="17"/>
  <c r="AY40" i="17"/>
  <c r="AT40" i="17"/>
  <c r="AO40" i="17"/>
  <c r="AE40" i="17" s="1"/>
  <c r="AJ40" i="17"/>
  <c r="AI40" i="17"/>
  <c r="AH40" i="17"/>
  <c r="AG40" i="17"/>
  <c r="AF40" i="17"/>
  <c r="AY39" i="17"/>
  <c r="AT39" i="17"/>
  <c r="AE39" i="17" s="1"/>
  <c r="AO39" i="17"/>
  <c r="AJ39" i="17"/>
  <c r="AI39" i="17"/>
  <c r="AH39" i="17"/>
  <c r="AG39" i="17"/>
  <c r="AF39" i="17"/>
  <c r="AY38" i="17"/>
  <c r="AT38" i="17"/>
  <c r="AO38" i="17"/>
  <c r="AJ38" i="17"/>
  <c r="AI38" i="17"/>
  <c r="AH38" i="17"/>
  <c r="AG38" i="17"/>
  <c r="AF38" i="17"/>
  <c r="AE38" i="17"/>
  <c r="BC37" i="17"/>
  <c r="BB37" i="17"/>
  <c r="BA37" i="17"/>
  <c r="AZ37" i="17"/>
  <c r="AY37" i="17" s="1"/>
  <c r="AX37" i="17"/>
  <c r="AW37" i="17"/>
  <c r="AV37" i="17"/>
  <c r="AT37" i="17" s="1"/>
  <c r="AU37" i="17"/>
  <c r="AS37" i="17"/>
  <c r="AR37" i="17"/>
  <c r="AH37" i="17" s="1"/>
  <c r="AQ37" i="17"/>
  <c r="AP37" i="17"/>
  <c r="AN37" i="17"/>
  <c r="AI37" i="17" s="1"/>
  <c r="AM37" i="17"/>
  <c r="AL37" i="17"/>
  <c r="AK37" i="17"/>
  <c r="AF37" i="17"/>
  <c r="AD37" i="17"/>
  <c r="AY36" i="17"/>
  <c r="AT36" i="17"/>
  <c r="AE36" i="17" s="1"/>
  <c r="AO36" i="17"/>
  <c r="AJ36" i="17"/>
  <c r="AI36" i="17"/>
  <c r="AH36" i="17"/>
  <c r="AG36" i="17"/>
  <c r="AF36" i="17"/>
  <c r="AY35" i="17"/>
  <c r="AT35" i="17"/>
  <c r="AO35" i="17"/>
  <c r="AJ35" i="17"/>
  <c r="AI35" i="17"/>
  <c r="AH35" i="17"/>
  <c r="AG35" i="17"/>
  <c r="AF35" i="17"/>
  <c r="AE35" i="17"/>
  <c r="BC34" i="17"/>
  <c r="BB34" i="17"/>
  <c r="BA34" i="17"/>
  <c r="AZ34" i="17"/>
  <c r="AY34" i="17" s="1"/>
  <c r="AX34" i="17"/>
  <c r="AW34" i="17"/>
  <c r="AV34" i="17"/>
  <c r="AT34" i="17" s="1"/>
  <c r="AU34" i="17"/>
  <c r="AS34" i="17"/>
  <c r="AR34" i="17"/>
  <c r="AH34" i="17" s="1"/>
  <c r="AQ34" i="17"/>
  <c r="AP34" i="17"/>
  <c r="AN34" i="17"/>
  <c r="AI34" i="17" s="1"/>
  <c r="AM34" i="17"/>
  <c r="AL34" i="17"/>
  <c r="AK34" i="17"/>
  <c r="AJ34" i="17"/>
  <c r="AF34" i="17"/>
  <c r="AD34" i="17"/>
  <c r="AY33" i="17"/>
  <c r="AT33" i="17"/>
  <c r="AE33" i="17" s="1"/>
  <c r="AO33" i="17"/>
  <c r="AJ33" i="17"/>
  <c r="AI33" i="17"/>
  <c r="AH33" i="17"/>
  <c r="AG33" i="17"/>
  <c r="AF33" i="17"/>
  <c r="AY32" i="17"/>
  <c r="AT32" i="17"/>
  <c r="AO32" i="17"/>
  <c r="AJ32" i="17"/>
  <c r="AI32" i="17"/>
  <c r="AH32" i="17"/>
  <c r="AG32" i="17"/>
  <c r="AF32" i="17"/>
  <c r="AE32" i="17"/>
  <c r="AY31" i="17"/>
  <c r="AT31" i="17"/>
  <c r="AO31" i="17"/>
  <c r="AJ31" i="17"/>
  <c r="AI31" i="17"/>
  <c r="AH31" i="17"/>
  <c r="AG31" i="17"/>
  <c r="AF31" i="17"/>
  <c r="BC30" i="17"/>
  <c r="BC29" i="17" s="1"/>
  <c r="BC22" i="17" s="1"/>
  <c r="BB30" i="17"/>
  <c r="BA30" i="17"/>
  <c r="AZ30" i="17"/>
  <c r="AX30" i="17"/>
  <c r="AW30" i="17"/>
  <c r="AW29" i="17" s="1"/>
  <c r="AV30" i="17"/>
  <c r="AU30" i="17"/>
  <c r="AS30" i="17"/>
  <c r="AI30" i="17" s="1"/>
  <c r="AR30" i="17"/>
  <c r="AQ30" i="17"/>
  <c r="AP30" i="17"/>
  <c r="AN30" i="17"/>
  <c r="AM30" i="17"/>
  <c r="AL30" i="17"/>
  <c r="AK30" i="17"/>
  <c r="AJ30" i="17" s="1"/>
  <c r="AD30" i="17"/>
  <c r="AU29" i="17"/>
  <c r="AQ29" i="17"/>
  <c r="AM29" i="17"/>
  <c r="Y44" i="17"/>
  <c r="Y43" i="17"/>
  <c r="AC42" i="17"/>
  <c r="AB42" i="17"/>
  <c r="Y42" i="17" s="1"/>
  <c r="AA42" i="17"/>
  <c r="Z42" i="17"/>
  <c r="Y41" i="17"/>
  <c r="Y40" i="17"/>
  <c r="Y39" i="17"/>
  <c r="Y38" i="17"/>
  <c r="AC37" i="17"/>
  <c r="Y37" i="17" s="1"/>
  <c r="AB37" i="17"/>
  <c r="AA37" i="17"/>
  <c r="Z37" i="17"/>
  <c r="Y36" i="17"/>
  <c r="Y35" i="17"/>
  <c r="AC34" i="17"/>
  <c r="AB34" i="17"/>
  <c r="Y34" i="17" s="1"/>
  <c r="AA34" i="17"/>
  <c r="Z34" i="17"/>
  <c r="Y33" i="17"/>
  <c r="Y32" i="17"/>
  <c r="Y31" i="17"/>
  <c r="AC30" i="17"/>
  <c r="AB30" i="17"/>
  <c r="AB29" i="17" s="1"/>
  <c r="AA30" i="17"/>
  <c r="Z30" i="17"/>
  <c r="Z29" i="17" s="1"/>
  <c r="AC29" i="17"/>
  <c r="AA29" i="17"/>
  <c r="T44" i="17"/>
  <c r="T43" i="17"/>
  <c r="X42" i="17"/>
  <c r="I42" i="17" s="1"/>
  <c r="W42" i="17"/>
  <c r="T42" i="17" s="1"/>
  <c r="V42" i="17"/>
  <c r="U42" i="17"/>
  <c r="T41" i="17"/>
  <c r="T40" i="17"/>
  <c r="T39" i="17"/>
  <c r="T38" i="17"/>
  <c r="X37" i="17"/>
  <c r="W37" i="17"/>
  <c r="H37" i="17" s="1"/>
  <c r="V37" i="17"/>
  <c r="U37" i="17"/>
  <c r="T37" i="17"/>
  <c r="T36" i="17"/>
  <c r="T35" i="17"/>
  <c r="X34" i="17"/>
  <c r="W34" i="17"/>
  <c r="T34" i="17" s="1"/>
  <c r="V34" i="17"/>
  <c r="U34" i="17"/>
  <c r="T33" i="17"/>
  <c r="T32" i="17"/>
  <c r="E32" i="17" s="1"/>
  <c r="T31" i="17"/>
  <c r="X30" i="17"/>
  <c r="W30" i="17"/>
  <c r="W29" i="17" s="1"/>
  <c r="V30" i="17"/>
  <c r="V29" i="17" s="1"/>
  <c r="U30" i="17"/>
  <c r="X29" i="17"/>
  <c r="U29" i="17"/>
  <c r="O44" i="17"/>
  <c r="O43" i="17"/>
  <c r="S42" i="17"/>
  <c r="R42" i="17"/>
  <c r="O42" i="17" s="1"/>
  <c r="Q42" i="17"/>
  <c r="P42" i="17"/>
  <c r="O41" i="17"/>
  <c r="O40" i="17"/>
  <c r="O39" i="17"/>
  <c r="O38" i="17"/>
  <c r="S37" i="17"/>
  <c r="R37" i="17"/>
  <c r="Q37" i="17"/>
  <c r="P37" i="17"/>
  <c r="O36" i="17"/>
  <c r="O35" i="17"/>
  <c r="S34" i="17"/>
  <c r="R34" i="17"/>
  <c r="Q34" i="17"/>
  <c r="P34" i="17"/>
  <c r="O33" i="17"/>
  <c r="O32" i="17"/>
  <c r="O31" i="17"/>
  <c r="S30" i="17"/>
  <c r="R30" i="17"/>
  <c r="R29" i="17" s="1"/>
  <c r="Q30" i="17"/>
  <c r="P30" i="17"/>
  <c r="S29" i="17"/>
  <c r="Q29" i="17"/>
  <c r="P29" i="17"/>
  <c r="N42" i="17"/>
  <c r="M42" i="17"/>
  <c r="L42" i="17"/>
  <c r="G42" i="17" s="1"/>
  <c r="K42" i="17"/>
  <c r="J42" i="17" s="1"/>
  <c r="N37" i="17"/>
  <c r="M37" i="17"/>
  <c r="L37" i="17"/>
  <c r="G37" i="17" s="1"/>
  <c r="K37" i="17"/>
  <c r="N34" i="17"/>
  <c r="M34" i="17"/>
  <c r="L34" i="17"/>
  <c r="K34" i="17"/>
  <c r="J34" i="17" s="1"/>
  <c r="N30" i="17"/>
  <c r="M30" i="17"/>
  <c r="L30" i="17"/>
  <c r="K30" i="17"/>
  <c r="J30" i="17" s="1"/>
  <c r="N29" i="17"/>
  <c r="M29" i="17"/>
  <c r="L29" i="17"/>
  <c r="K29" i="17"/>
  <c r="D42" i="17"/>
  <c r="D37" i="17"/>
  <c r="D34" i="17"/>
  <c r="D30" i="17"/>
  <c r="J31" i="17"/>
  <c r="J32" i="17"/>
  <c r="J33" i="17"/>
  <c r="J35" i="17"/>
  <c r="J36" i="17"/>
  <c r="J37" i="17"/>
  <c r="J38" i="17"/>
  <c r="J39" i="17"/>
  <c r="J40" i="17"/>
  <c r="J41" i="17"/>
  <c r="J43" i="17"/>
  <c r="J44" i="17"/>
  <c r="J29" i="17"/>
  <c r="G30" i="17"/>
  <c r="F31" i="17"/>
  <c r="G31" i="17"/>
  <c r="H31" i="17"/>
  <c r="I31" i="17"/>
  <c r="F32" i="17"/>
  <c r="G32" i="17"/>
  <c r="H32" i="17"/>
  <c r="I32" i="17"/>
  <c r="F33" i="17"/>
  <c r="G33" i="17"/>
  <c r="H33" i="17"/>
  <c r="I33" i="17"/>
  <c r="G34" i="17"/>
  <c r="E35" i="17"/>
  <c r="F35" i="17"/>
  <c r="G35" i="17"/>
  <c r="H35" i="17"/>
  <c r="I35" i="17"/>
  <c r="E36" i="17"/>
  <c r="F36" i="17"/>
  <c r="G36" i="17"/>
  <c r="H36" i="17"/>
  <c r="I36" i="17"/>
  <c r="E38" i="17"/>
  <c r="F38" i="17"/>
  <c r="G38" i="17"/>
  <c r="H38" i="17"/>
  <c r="I38" i="17"/>
  <c r="E39" i="17"/>
  <c r="F39" i="17"/>
  <c r="G39" i="17"/>
  <c r="H39" i="17"/>
  <c r="I39" i="17"/>
  <c r="E40" i="17"/>
  <c r="F40" i="17"/>
  <c r="G40" i="17"/>
  <c r="H40" i="17"/>
  <c r="I40" i="17"/>
  <c r="F41" i="17"/>
  <c r="G41" i="17"/>
  <c r="H41" i="17"/>
  <c r="I41" i="17"/>
  <c r="E43" i="17"/>
  <c r="F43" i="17"/>
  <c r="G43" i="17"/>
  <c r="H43" i="17"/>
  <c r="I43" i="17"/>
  <c r="F44" i="17"/>
  <c r="G44" i="17"/>
  <c r="H44" i="17"/>
  <c r="I44" i="17"/>
  <c r="K48" i="15"/>
  <c r="J48" i="15"/>
  <c r="I48" i="15"/>
  <c r="H48" i="15"/>
  <c r="G48" i="15"/>
  <c r="F48" i="15"/>
  <c r="E48" i="15"/>
  <c r="K72" i="15"/>
  <c r="CC72" i="15" s="1"/>
  <c r="J72" i="15"/>
  <c r="CB72" i="15" s="1"/>
  <c r="I72" i="15"/>
  <c r="CA72" i="15" s="1"/>
  <c r="H72" i="15"/>
  <c r="BZ72" i="15" s="1"/>
  <c r="G72" i="15"/>
  <c r="BY72" i="15" s="1"/>
  <c r="F72" i="15"/>
  <c r="BX72" i="15" s="1"/>
  <c r="E72" i="15"/>
  <c r="BW72" i="15" s="1"/>
  <c r="K71" i="15"/>
  <c r="CC71" i="15" s="1"/>
  <c r="J71" i="15"/>
  <c r="CB71" i="15" s="1"/>
  <c r="I71" i="15"/>
  <c r="CA71" i="15" s="1"/>
  <c r="H71" i="15"/>
  <c r="BZ71" i="15" s="1"/>
  <c r="G71" i="15"/>
  <c r="BY71" i="15" s="1"/>
  <c r="F71" i="15"/>
  <c r="BX71" i="15" s="1"/>
  <c r="E71" i="15"/>
  <c r="BW71" i="15" s="1"/>
  <c r="K70" i="15"/>
  <c r="CC70" i="15" s="1"/>
  <c r="J70" i="15"/>
  <c r="CB70" i="15" s="1"/>
  <c r="I70" i="15"/>
  <c r="CA70" i="15" s="1"/>
  <c r="H70" i="15"/>
  <c r="BZ70" i="15" s="1"/>
  <c r="G70" i="15"/>
  <c r="BY70" i="15" s="1"/>
  <c r="F70" i="15"/>
  <c r="BX70" i="15" s="1"/>
  <c r="E70" i="15"/>
  <c r="BW70" i="15" s="1"/>
  <c r="K69" i="15"/>
  <c r="CC69" i="15" s="1"/>
  <c r="J69" i="15"/>
  <c r="CB69" i="15" s="1"/>
  <c r="I69" i="15"/>
  <c r="CA69" i="15" s="1"/>
  <c r="H69" i="15"/>
  <c r="BZ69" i="15" s="1"/>
  <c r="G69" i="15"/>
  <c r="BY69" i="15" s="1"/>
  <c r="F69" i="15"/>
  <c r="BX69" i="15" s="1"/>
  <c r="E69" i="15"/>
  <c r="BW69" i="15" s="1"/>
  <c r="K68" i="15"/>
  <c r="CC68" i="15" s="1"/>
  <c r="J68" i="15"/>
  <c r="CB68" i="15" s="1"/>
  <c r="I68" i="15"/>
  <c r="CA68" i="15" s="1"/>
  <c r="H68" i="15"/>
  <c r="BZ68" i="15" s="1"/>
  <c r="G68" i="15"/>
  <c r="BY68" i="15" s="1"/>
  <c r="F68" i="15"/>
  <c r="BX68" i="15" s="1"/>
  <c r="E68" i="15"/>
  <c r="BW68" i="15" s="1"/>
  <c r="K67" i="15"/>
  <c r="CC67" i="15" s="1"/>
  <c r="J67" i="15"/>
  <c r="CB67" i="15" s="1"/>
  <c r="I67" i="15"/>
  <c r="CA67" i="15" s="1"/>
  <c r="H67" i="15"/>
  <c r="BZ67" i="15" s="1"/>
  <c r="G67" i="15"/>
  <c r="BY67" i="15" s="1"/>
  <c r="F67" i="15"/>
  <c r="BX67" i="15" s="1"/>
  <c r="E67" i="15"/>
  <c r="BW67" i="15" s="1"/>
  <c r="K66" i="15"/>
  <c r="CC66" i="15" s="1"/>
  <c r="J66" i="15"/>
  <c r="CB66" i="15" s="1"/>
  <c r="I66" i="15"/>
  <c r="CA66" i="15" s="1"/>
  <c r="H66" i="15"/>
  <c r="BZ66" i="15" s="1"/>
  <c r="G66" i="15"/>
  <c r="BY66" i="15" s="1"/>
  <c r="F66" i="15"/>
  <c r="BX66" i="15" s="1"/>
  <c r="E66" i="15"/>
  <c r="BW66" i="15" s="1"/>
  <c r="K65" i="15"/>
  <c r="CC65" i="15" s="1"/>
  <c r="J65" i="15"/>
  <c r="CB65" i="15" s="1"/>
  <c r="I65" i="15"/>
  <c r="CA65" i="15" s="1"/>
  <c r="H65" i="15"/>
  <c r="BZ65" i="15" s="1"/>
  <c r="G65" i="15"/>
  <c r="BY65" i="15" s="1"/>
  <c r="F65" i="15"/>
  <c r="BX65" i="15" s="1"/>
  <c r="E65" i="15"/>
  <c r="BW65" i="15" s="1"/>
  <c r="K64" i="15"/>
  <c r="CC64" i="15" s="1"/>
  <c r="J64" i="15"/>
  <c r="CB64" i="15" s="1"/>
  <c r="I64" i="15"/>
  <c r="CA64" i="15" s="1"/>
  <c r="H64" i="15"/>
  <c r="BZ64" i="15" s="1"/>
  <c r="G64" i="15"/>
  <c r="BY64" i="15" s="1"/>
  <c r="F64" i="15"/>
  <c r="BX64" i="15" s="1"/>
  <c r="E64" i="15"/>
  <c r="BW64" i="15" s="1"/>
  <c r="K63" i="15"/>
  <c r="CC63" i="15" s="1"/>
  <c r="J63" i="15"/>
  <c r="CB63" i="15" s="1"/>
  <c r="I63" i="15"/>
  <c r="CA63" i="15" s="1"/>
  <c r="H63" i="15"/>
  <c r="BZ63" i="15" s="1"/>
  <c r="G63" i="15"/>
  <c r="BY63" i="15" s="1"/>
  <c r="F63" i="15"/>
  <c r="BX63" i="15" s="1"/>
  <c r="E63" i="15"/>
  <c r="BW63" i="15" s="1"/>
  <c r="K62" i="15"/>
  <c r="CC62" i="15" s="1"/>
  <c r="J62" i="15"/>
  <c r="CB62" i="15" s="1"/>
  <c r="I62" i="15"/>
  <c r="CA62" i="15" s="1"/>
  <c r="H62" i="15"/>
  <c r="BZ62" i="15" s="1"/>
  <c r="G62" i="15"/>
  <c r="BY62" i="15" s="1"/>
  <c r="F62" i="15"/>
  <c r="BX62" i="15" s="1"/>
  <c r="E62" i="15"/>
  <c r="BW62" i="15" s="1"/>
  <c r="K61" i="15"/>
  <c r="CC61" i="15" s="1"/>
  <c r="J61" i="15"/>
  <c r="CB61" i="15" s="1"/>
  <c r="I61" i="15"/>
  <c r="CA61" i="15" s="1"/>
  <c r="H61" i="15"/>
  <c r="BZ61" i="15" s="1"/>
  <c r="G61" i="15"/>
  <c r="BY61" i="15" s="1"/>
  <c r="F61" i="15"/>
  <c r="BX61" i="15" s="1"/>
  <c r="E61" i="15"/>
  <c r="BW61" i="15" s="1"/>
  <c r="K60" i="15"/>
  <c r="CC60" i="15" s="1"/>
  <c r="J60" i="15"/>
  <c r="CB60" i="15" s="1"/>
  <c r="I60" i="15"/>
  <c r="CA60" i="15" s="1"/>
  <c r="H60" i="15"/>
  <c r="BZ60" i="15" s="1"/>
  <c r="G60" i="15"/>
  <c r="BY60" i="15" s="1"/>
  <c r="F60" i="15"/>
  <c r="BX60" i="15" s="1"/>
  <c r="E60" i="15"/>
  <c r="BW60" i="15" s="1"/>
  <c r="M37" i="15"/>
  <c r="N37" i="15"/>
  <c r="O37" i="15"/>
  <c r="P37" i="15"/>
  <c r="I37" i="15" s="1"/>
  <c r="CA37" i="15" s="1"/>
  <c r="Q37" i="15"/>
  <c r="R37" i="15"/>
  <c r="S37" i="15"/>
  <c r="T37" i="15"/>
  <c r="U37" i="15"/>
  <c r="V37" i="15"/>
  <c r="W37" i="15"/>
  <c r="X37" i="15"/>
  <c r="J37" i="15" s="1"/>
  <c r="CB37" i="15" s="1"/>
  <c r="Y37" i="15"/>
  <c r="Z37" i="15"/>
  <c r="AA37" i="15"/>
  <c r="AB37" i="15"/>
  <c r="G37" i="15" s="1"/>
  <c r="BY37" i="15" s="1"/>
  <c r="AC37" i="15"/>
  <c r="AD37" i="15"/>
  <c r="AE37" i="15"/>
  <c r="AF37" i="15"/>
  <c r="K37" i="15" s="1"/>
  <c r="CC37" i="15" s="1"/>
  <c r="AG37" i="15"/>
  <c r="AH37" i="15"/>
  <c r="AI37" i="15"/>
  <c r="AJ37" i="15"/>
  <c r="H37" i="15" s="1"/>
  <c r="BZ37" i="15" s="1"/>
  <c r="AK37" i="15"/>
  <c r="AL37" i="15"/>
  <c r="AM37" i="15"/>
  <c r="L37" i="15"/>
  <c r="E37" i="15" s="1"/>
  <c r="BW37" i="15" s="1"/>
  <c r="M34" i="15"/>
  <c r="N34" i="15"/>
  <c r="O34" i="15"/>
  <c r="P34" i="15"/>
  <c r="I34" i="15" s="1"/>
  <c r="CA34" i="15" s="1"/>
  <c r="Q34" i="15"/>
  <c r="R34" i="15"/>
  <c r="S34" i="15"/>
  <c r="T34" i="15"/>
  <c r="U34" i="15"/>
  <c r="V34" i="15"/>
  <c r="W34" i="15"/>
  <c r="X34" i="15"/>
  <c r="Y34" i="15"/>
  <c r="Z34" i="15"/>
  <c r="AA34" i="15"/>
  <c r="AB34" i="15"/>
  <c r="G34" i="15" s="1"/>
  <c r="BY34" i="15" s="1"/>
  <c r="AC34" i="15"/>
  <c r="AD34" i="15"/>
  <c r="AE34" i="15"/>
  <c r="AF34" i="15"/>
  <c r="K34" i="15" s="1"/>
  <c r="CC34" i="15" s="1"/>
  <c r="AG34" i="15"/>
  <c r="AH34" i="15"/>
  <c r="AI34" i="15"/>
  <c r="AJ34" i="15"/>
  <c r="AK34" i="15"/>
  <c r="AL34" i="15"/>
  <c r="AM34" i="15"/>
  <c r="L34" i="15"/>
  <c r="E34" i="15" s="1"/>
  <c r="BW34" i="15" s="1"/>
  <c r="M30" i="15"/>
  <c r="N30" i="15"/>
  <c r="O30" i="15"/>
  <c r="P30" i="15"/>
  <c r="I30" i="15" s="1"/>
  <c r="CA30" i="15" s="1"/>
  <c r="Q30" i="15"/>
  <c r="R30" i="15"/>
  <c r="S30" i="15"/>
  <c r="T30" i="15"/>
  <c r="F30" i="15" s="1"/>
  <c r="BX30" i="15" s="1"/>
  <c r="U30" i="15"/>
  <c r="V30" i="15"/>
  <c r="W30" i="15"/>
  <c r="X30" i="15"/>
  <c r="J30" i="15" s="1"/>
  <c r="CB30" i="15" s="1"/>
  <c r="Y30" i="15"/>
  <c r="Z30" i="15"/>
  <c r="AA30" i="15"/>
  <c r="AB30" i="15"/>
  <c r="AC30" i="15"/>
  <c r="AD30" i="15"/>
  <c r="AE30" i="15"/>
  <c r="AF30" i="15"/>
  <c r="K30" i="15" s="1"/>
  <c r="CC30" i="15" s="1"/>
  <c r="AG30" i="15"/>
  <c r="AH30" i="15"/>
  <c r="AI30" i="15"/>
  <c r="AJ30" i="15"/>
  <c r="H30" i="15" s="1"/>
  <c r="BZ30" i="15" s="1"/>
  <c r="AK30" i="15"/>
  <c r="AL30" i="15"/>
  <c r="AM30" i="15"/>
  <c r="L30" i="15"/>
  <c r="E30" i="15" s="1"/>
  <c r="BW30" i="15" s="1"/>
  <c r="E31" i="15"/>
  <c r="BW31" i="15" s="1"/>
  <c r="F31" i="15"/>
  <c r="BX31" i="15" s="1"/>
  <c r="G31" i="15"/>
  <c r="H31" i="15"/>
  <c r="BZ31" i="15" s="1"/>
  <c r="I31" i="15"/>
  <c r="CA31" i="15" s="1"/>
  <c r="J31" i="15"/>
  <c r="CB31" i="15" s="1"/>
  <c r="K31" i="15"/>
  <c r="CC31" i="15" s="1"/>
  <c r="E32" i="15"/>
  <c r="BW32" i="15" s="1"/>
  <c r="F32" i="15"/>
  <c r="BX32" i="15" s="1"/>
  <c r="G32" i="15"/>
  <c r="BY32" i="15" s="1"/>
  <c r="H32" i="15"/>
  <c r="BZ32" i="15" s="1"/>
  <c r="I32" i="15"/>
  <c r="CA32" i="15" s="1"/>
  <c r="J32" i="15"/>
  <c r="CB32" i="15" s="1"/>
  <c r="K32" i="15"/>
  <c r="CC32" i="15" s="1"/>
  <c r="E33" i="15"/>
  <c r="BW33" i="15" s="1"/>
  <c r="F33" i="15"/>
  <c r="BX33" i="15" s="1"/>
  <c r="G33" i="15"/>
  <c r="BY33" i="15" s="1"/>
  <c r="H33" i="15"/>
  <c r="BZ33" i="15" s="1"/>
  <c r="I33" i="15"/>
  <c r="CA33" i="15" s="1"/>
  <c r="J33" i="15"/>
  <c r="CB33" i="15" s="1"/>
  <c r="K33" i="15"/>
  <c r="CC33" i="15" s="1"/>
  <c r="E35" i="15"/>
  <c r="BW35" i="15" s="1"/>
  <c r="F35" i="15"/>
  <c r="BX35" i="15" s="1"/>
  <c r="G35" i="15"/>
  <c r="BY35" i="15" s="1"/>
  <c r="H35" i="15"/>
  <c r="BZ35" i="15" s="1"/>
  <c r="I35" i="15"/>
  <c r="CA35" i="15" s="1"/>
  <c r="J35" i="15"/>
  <c r="CB35" i="15" s="1"/>
  <c r="K35" i="15"/>
  <c r="CC35" i="15" s="1"/>
  <c r="E36" i="15"/>
  <c r="BW36" i="15" s="1"/>
  <c r="F36" i="15"/>
  <c r="BX36" i="15" s="1"/>
  <c r="G36" i="15"/>
  <c r="BY36" i="15" s="1"/>
  <c r="H36" i="15"/>
  <c r="BZ36" i="15" s="1"/>
  <c r="I36" i="15"/>
  <c r="CA36" i="15" s="1"/>
  <c r="J36" i="15"/>
  <c r="CB36" i="15" s="1"/>
  <c r="K36" i="15"/>
  <c r="CC36" i="15" s="1"/>
  <c r="E38" i="15"/>
  <c r="BW38" i="15" s="1"/>
  <c r="F38" i="15"/>
  <c r="BX38" i="15" s="1"/>
  <c r="G38" i="15"/>
  <c r="BY38" i="15" s="1"/>
  <c r="H38" i="15"/>
  <c r="BZ38" i="15" s="1"/>
  <c r="I38" i="15"/>
  <c r="CA38" i="15" s="1"/>
  <c r="J38" i="15"/>
  <c r="CB38" i="15" s="1"/>
  <c r="K38" i="15"/>
  <c r="CC38" i="15" s="1"/>
  <c r="E39" i="15"/>
  <c r="BW39" i="15" s="1"/>
  <c r="F39" i="15"/>
  <c r="BX39" i="15" s="1"/>
  <c r="G39" i="15"/>
  <c r="BY39" i="15" s="1"/>
  <c r="H39" i="15"/>
  <c r="BZ39" i="15" s="1"/>
  <c r="I39" i="15"/>
  <c r="CA39" i="15" s="1"/>
  <c r="J39" i="15"/>
  <c r="CB39" i="15" s="1"/>
  <c r="K39" i="15"/>
  <c r="CC39" i="15" s="1"/>
  <c r="E40" i="15"/>
  <c r="BW40" i="15" s="1"/>
  <c r="F40" i="15"/>
  <c r="BX40" i="15" s="1"/>
  <c r="G40" i="15"/>
  <c r="BY40" i="15" s="1"/>
  <c r="H40" i="15"/>
  <c r="BZ40" i="15" s="1"/>
  <c r="I40" i="15"/>
  <c r="CA40" i="15" s="1"/>
  <c r="J40" i="15"/>
  <c r="CB40" i="15" s="1"/>
  <c r="K40" i="15"/>
  <c r="CC40" i="15" s="1"/>
  <c r="E41" i="15"/>
  <c r="BW41" i="15" s="1"/>
  <c r="F41" i="15"/>
  <c r="BX41" i="15" s="1"/>
  <c r="G41" i="15"/>
  <c r="BY41" i="15" s="1"/>
  <c r="H41" i="15"/>
  <c r="BZ41" i="15" s="1"/>
  <c r="I41" i="15"/>
  <c r="CA41" i="15" s="1"/>
  <c r="J41" i="15"/>
  <c r="CB41" i="15" s="1"/>
  <c r="K41" i="15"/>
  <c r="CC41" i="15" s="1"/>
  <c r="E42" i="15"/>
  <c r="BW42" i="15" s="1"/>
  <c r="F42" i="15"/>
  <c r="BX42" i="15" s="1"/>
  <c r="G42" i="15"/>
  <c r="BY42" i="15" s="1"/>
  <c r="H42" i="15"/>
  <c r="BZ42" i="15" s="1"/>
  <c r="I42" i="15"/>
  <c r="CA42" i="15" s="1"/>
  <c r="J42" i="15"/>
  <c r="CB42" i="15" s="1"/>
  <c r="K42" i="15"/>
  <c r="CC42" i="15" s="1"/>
  <c r="E43" i="15"/>
  <c r="BW43" i="15" s="1"/>
  <c r="F43" i="15"/>
  <c r="BX43" i="15" s="1"/>
  <c r="G43" i="15"/>
  <c r="BY43" i="15" s="1"/>
  <c r="H43" i="15"/>
  <c r="BZ43" i="15" s="1"/>
  <c r="I43" i="15"/>
  <c r="CA43" i="15" s="1"/>
  <c r="J43" i="15"/>
  <c r="CB43" i="15" s="1"/>
  <c r="K43" i="15"/>
  <c r="CC43" i="15" s="1"/>
  <c r="E44" i="15"/>
  <c r="BW44" i="15" s="1"/>
  <c r="F44" i="15"/>
  <c r="BX44" i="15" s="1"/>
  <c r="G44" i="15"/>
  <c r="BY44" i="15" s="1"/>
  <c r="H44" i="15"/>
  <c r="BZ44" i="15" s="1"/>
  <c r="I44" i="15"/>
  <c r="CA44" i="15" s="1"/>
  <c r="J44" i="15"/>
  <c r="CB44" i="15" s="1"/>
  <c r="K44" i="15"/>
  <c r="CC44" i="15" s="1"/>
  <c r="N29" i="15"/>
  <c r="Q29" i="15"/>
  <c r="R29" i="15"/>
  <c r="V29" i="15"/>
  <c r="Y29" i="15"/>
  <c r="Z29" i="15"/>
  <c r="AD29" i="15"/>
  <c r="AG29" i="15"/>
  <c r="AH29" i="15"/>
  <c r="AL29" i="15"/>
  <c r="AH30" i="14"/>
  <c r="AH29" i="14" s="1"/>
  <c r="AG30" i="14"/>
  <c r="AF30" i="14"/>
  <c r="AE30" i="14"/>
  <c r="AD30" i="14"/>
  <c r="AD29" i="14" s="1"/>
  <c r="AD22" i="14" s="1"/>
  <c r="AC30" i="14"/>
  <c r="AB30" i="14"/>
  <c r="AB29" i="14" s="1"/>
  <c r="AA30" i="14"/>
  <c r="AA29" i="14" s="1"/>
  <c r="Z30" i="14"/>
  <c r="Z29" i="14" s="1"/>
  <c r="Y30" i="14"/>
  <c r="X30" i="14"/>
  <c r="X29" i="14" s="1"/>
  <c r="W30" i="14"/>
  <c r="V30" i="14"/>
  <c r="U30" i="14"/>
  <c r="U29" i="14" s="1"/>
  <c r="T30" i="14"/>
  <c r="T29" i="14" s="1"/>
  <c r="S30" i="14"/>
  <c r="S29" i="14" s="1"/>
  <c r="R30" i="14"/>
  <c r="Q30" i="14"/>
  <c r="P30" i="14"/>
  <c r="P29" i="14" s="1"/>
  <c r="O30" i="14"/>
  <c r="O29" i="14" s="1"/>
  <c r="F30" i="14"/>
  <c r="F29" i="14" s="1"/>
  <c r="G30" i="14"/>
  <c r="G29" i="14" s="1"/>
  <c r="G22" i="14" s="1"/>
  <c r="H30" i="14"/>
  <c r="H29" i="14" s="1"/>
  <c r="H22" i="14" s="1"/>
  <c r="I30" i="14"/>
  <c r="I29" i="14" s="1"/>
  <c r="I22" i="14" s="1"/>
  <c r="E30" i="14"/>
  <c r="E29" i="14" s="1"/>
  <c r="AG29" i="14"/>
  <c r="AF29" i="14"/>
  <c r="AF22" i="14" s="1"/>
  <c r="AE29" i="14"/>
  <c r="AE22" i="14" s="1"/>
  <c r="AC29" i="14"/>
  <c r="Y29" i="14"/>
  <c r="W29" i="14"/>
  <c r="V29" i="14"/>
  <c r="R29" i="14"/>
  <c r="Q29" i="14"/>
  <c r="M30" i="14"/>
  <c r="K31" i="14"/>
  <c r="L31" i="14"/>
  <c r="M31" i="14"/>
  <c r="N31" i="14"/>
  <c r="J32" i="14"/>
  <c r="K32" i="14"/>
  <c r="L32" i="14"/>
  <c r="M32" i="14"/>
  <c r="N32" i="14"/>
  <c r="J33" i="14"/>
  <c r="K33" i="14"/>
  <c r="L33" i="14"/>
  <c r="M33" i="14"/>
  <c r="N33" i="14"/>
  <c r="J34" i="14"/>
  <c r="K34" i="14"/>
  <c r="L34" i="14"/>
  <c r="M34" i="14"/>
  <c r="N34" i="14"/>
  <c r="J35" i="14"/>
  <c r="K35" i="14"/>
  <c r="L35" i="14"/>
  <c r="M35" i="14"/>
  <c r="N35" i="14"/>
  <c r="J36" i="14"/>
  <c r="K36" i="14"/>
  <c r="L36" i="14"/>
  <c r="M36" i="14"/>
  <c r="N36" i="14"/>
  <c r="J37" i="14"/>
  <c r="K37" i="14"/>
  <c r="L37" i="14"/>
  <c r="M37" i="14"/>
  <c r="N37" i="14"/>
  <c r="J38" i="14"/>
  <c r="K38" i="14"/>
  <c r="L38" i="14"/>
  <c r="M38" i="14"/>
  <c r="N38" i="14"/>
  <c r="J39" i="14"/>
  <c r="K39" i="14"/>
  <c r="L39" i="14"/>
  <c r="M39" i="14"/>
  <c r="N39" i="14"/>
  <c r="J40" i="14"/>
  <c r="K40" i="14"/>
  <c r="L40" i="14"/>
  <c r="M40" i="14"/>
  <c r="N40" i="14"/>
  <c r="J41" i="14"/>
  <c r="K41" i="14"/>
  <c r="L41" i="14"/>
  <c r="M41" i="14"/>
  <c r="N41" i="14"/>
  <c r="J42" i="14"/>
  <c r="K42" i="14"/>
  <c r="L42" i="14"/>
  <c r="M42" i="14"/>
  <c r="N42" i="14"/>
  <c r="J43" i="14"/>
  <c r="K43" i="14"/>
  <c r="L43" i="14"/>
  <c r="M43" i="14"/>
  <c r="N43" i="14"/>
  <c r="J44" i="14"/>
  <c r="K44" i="14"/>
  <c r="L44" i="14"/>
  <c r="M44" i="14"/>
  <c r="N44" i="14"/>
  <c r="J46" i="14"/>
  <c r="K46" i="14"/>
  <c r="L46" i="14"/>
  <c r="M46" i="14"/>
  <c r="N46" i="14"/>
  <c r="J47" i="14"/>
  <c r="K47" i="14"/>
  <c r="L47" i="14"/>
  <c r="M47" i="14"/>
  <c r="N47" i="14"/>
  <c r="J48" i="14"/>
  <c r="K48" i="14"/>
  <c r="L48" i="14"/>
  <c r="M48" i="14"/>
  <c r="N48" i="14"/>
  <c r="K51" i="14"/>
  <c r="L51" i="14"/>
  <c r="M51" i="14"/>
  <c r="N51" i="14"/>
  <c r="K52" i="14"/>
  <c r="L52" i="14"/>
  <c r="M52" i="14"/>
  <c r="N52" i="14"/>
  <c r="K53" i="14"/>
  <c r="L53" i="14"/>
  <c r="M53" i="14"/>
  <c r="N53" i="14"/>
  <c r="J54" i="14"/>
  <c r="K54" i="14"/>
  <c r="M54" i="14"/>
  <c r="N54" i="14"/>
  <c r="J55" i="14"/>
  <c r="K55" i="14"/>
  <c r="L55" i="14"/>
  <c r="M55" i="14"/>
  <c r="N55" i="14"/>
  <c r="J56" i="14"/>
  <c r="K56" i="14"/>
  <c r="L56" i="14"/>
  <c r="M56" i="14"/>
  <c r="J57" i="14"/>
  <c r="K57" i="14"/>
  <c r="L57" i="14"/>
  <c r="M57" i="14"/>
  <c r="J58" i="14"/>
  <c r="K58" i="14"/>
  <c r="L58" i="14"/>
  <c r="M58" i="14"/>
  <c r="N58" i="14"/>
  <c r="J59" i="14"/>
  <c r="K59" i="14"/>
  <c r="L59" i="14"/>
  <c r="M59" i="14"/>
  <c r="N59" i="14"/>
  <c r="J60" i="14"/>
  <c r="K60" i="14"/>
  <c r="L60" i="14"/>
  <c r="M60" i="14"/>
  <c r="N60" i="14"/>
  <c r="J61" i="14"/>
  <c r="K61" i="14"/>
  <c r="L61" i="14"/>
  <c r="M61" i="14"/>
  <c r="N61" i="14"/>
  <c r="J62" i="14"/>
  <c r="K62" i="14"/>
  <c r="L62" i="14"/>
  <c r="M62" i="14"/>
  <c r="N62" i="14"/>
  <c r="J63" i="14"/>
  <c r="K63" i="14"/>
  <c r="L63" i="14"/>
  <c r="M63" i="14"/>
  <c r="N63" i="14"/>
  <c r="J64" i="14"/>
  <c r="K64" i="14"/>
  <c r="L64" i="14"/>
  <c r="M64" i="14"/>
  <c r="N64" i="14"/>
  <c r="J65" i="14"/>
  <c r="K65" i="14"/>
  <c r="L65" i="14"/>
  <c r="M65" i="14"/>
  <c r="N65" i="14"/>
  <c r="J66" i="14"/>
  <c r="K66" i="14"/>
  <c r="L66" i="14"/>
  <c r="M66" i="14"/>
  <c r="N66" i="14"/>
  <c r="J67" i="14"/>
  <c r="K67" i="14"/>
  <c r="L67" i="14"/>
  <c r="M67" i="14"/>
  <c r="N67" i="14"/>
  <c r="J68" i="14"/>
  <c r="K68" i="14"/>
  <c r="L68" i="14"/>
  <c r="M68" i="14"/>
  <c r="N68" i="14"/>
  <c r="J69" i="14"/>
  <c r="K69" i="14"/>
  <c r="L69" i="14"/>
  <c r="M69" i="14"/>
  <c r="N69" i="14"/>
  <c r="J70" i="14"/>
  <c r="K70" i="14"/>
  <c r="L70" i="14"/>
  <c r="M70" i="14"/>
  <c r="N70" i="14"/>
  <c r="J71" i="14"/>
  <c r="K71" i="14"/>
  <c r="L71" i="14"/>
  <c r="M71" i="14"/>
  <c r="N71" i="14"/>
  <c r="J72" i="14"/>
  <c r="K72" i="14"/>
  <c r="L72" i="14"/>
  <c r="M72" i="14"/>
  <c r="N72" i="14"/>
  <c r="E30" i="11"/>
  <c r="E29" i="11" s="1"/>
  <c r="L30" i="11"/>
  <c r="L29" i="11" s="1"/>
  <c r="M30" i="11"/>
  <c r="N30" i="11"/>
  <c r="O30" i="11"/>
  <c r="P30" i="11"/>
  <c r="P29" i="11" s="1"/>
  <c r="Q30" i="11"/>
  <c r="Q29" i="11" s="1"/>
  <c r="R30" i="11"/>
  <c r="R29" i="11" s="1"/>
  <c r="S30" i="11"/>
  <c r="T30" i="11"/>
  <c r="T29" i="11" s="1"/>
  <c r="U30" i="11"/>
  <c r="U29" i="11" s="1"/>
  <c r="V30" i="11"/>
  <c r="V29" i="11" s="1"/>
  <c r="W30" i="11"/>
  <c r="X30" i="11"/>
  <c r="X29" i="11" s="1"/>
  <c r="Y30" i="11"/>
  <c r="Z30" i="11"/>
  <c r="Z29" i="11" s="1"/>
  <c r="AA30" i="11"/>
  <c r="AB30" i="11"/>
  <c r="AB29" i="11" s="1"/>
  <c r="AC30" i="11"/>
  <c r="AD30" i="11"/>
  <c r="AE30" i="11"/>
  <c r="AF30" i="11"/>
  <c r="AF29" i="11" s="1"/>
  <c r="AG30" i="11"/>
  <c r="AG29" i="11" s="1"/>
  <c r="AH30" i="11"/>
  <c r="AI30" i="11"/>
  <c r="AJ30" i="11"/>
  <c r="AJ29" i="11" s="1"/>
  <c r="AK30" i="11"/>
  <c r="AK29" i="11" s="1"/>
  <c r="AL30" i="11"/>
  <c r="AL29" i="11" s="1"/>
  <c r="AM30" i="11"/>
  <c r="AN30" i="11"/>
  <c r="AN29" i="11" s="1"/>
  <c r="AP30" i="11"/>
  <c r="AP29" i="11" s="1"/>
  <c r="AQ30" i="11"/>
  <c r="AR30" i="11"/>
  <c r="AR29" i="11" s="1"/>
  <c r="AS30" i="11"/>
  <c r="AT30" i="11"/>
  <c r="AU30" i="11"/>
  <c r="AV30" i="11"/>
  <c r="AV29" i="11" s="1"/>
  <c r="AW30" i="11"/>
  <c r="AW29" i="11" s="1"/>
  <c r="AX30" i="11"/>
  <c r="AX29" i="11" s="1"/>
  <c r="AY30" i="11"/>
  <c r="AZ30" i="11"/>
  <c r="AZ29" i="11" s="1"/>
  <c r="BA30" i="11"/>
  <c r="BA29" i="11" s="1"/>
  <c r="BB30" i="11"/>
  <c r="BB29" i="11" s="1"/>
  <c r="BC30" i="11"/>
  <c r="BD30" i="11"/>
  <c r="BD29" i="11" s="1"/>
  <c r="BE30" i="11"/>
  <c r="BF30" i="11"/>
  <c r="BF29" i="11" s="1"/>
  <c r="BG30" i="11"/>
  <c r="BH30" i="11"/>
  <c r="BH29" i="11" s="1"/>
  <c r="BI30" i="11"/>
  <c r="BJ30" i="11"/>
  <c r="BK30" i="11"/>
  <c r="BL30" i="11"/>
  <c r="BL29" i="11" s="1"/>
  <c r="BM30" i="11"/>
  <c r="BM29" i="11" s="1"/>
  <c r="BN30" i="11"/>
  <c r="BN29" i="11" s="1"/>
  <c r="BO30" i="11"/>
  <c r="BP30" i="11"/>
  <c r="BP29" i="11" s="1"/>
  <c r="BQ30" i="11"/>
  <c r="BR30" i="11"/>
  <c r="BR29" i="11" s="1"/>
  <c r="BR22" i="11" s="1"/>
  <c r="BS30" i="11"/>
  <c r="BT30" i="11"/>
  <c r="BT29" i="11" s="1"/>
  <c r="BT22" i="11" s="1"/>
  <c r="BU30" i="11"/>
  <c r="BV30" i="11"/>
  <c r="BV29" i="11" s="1"/>
  <c r="BW30" i="11"/>
  <c r="D30" i="11"/>
  <c r="D29" i="11" s="1"/>
  <c r="D22" i="11" s="1"/>
  <c r="M29" i="11"/>
  <c r="N29" i="11"/>
  <c r="O29" i="11"/>
  <c r="S29" i="11"/>
  <c r="W29" i="11"/>
  <c r="Y29" i="11"/>
  <c r="AA29" i="11"/>
  <c r="AC29" i="11"/>
  <c r="AD29" i="11"/>
  <c r="AE29" i="11"/>
  <c r="AI29" i="11"/>
  <c r="AM29" i="11"/>
  <c r="AQ29" i="11"/>
  <c r="AS29" i="11"/>
  <c r="AT29" i="11"/>
  <c r="AU29" i="11"/>
  <c r="AY29" i="11"/>
  <c r="BC29" i="11"/>
  <c r="BE29" i="11"/>
  <c r="BG29" i="11"/>
  <c r="BI29" i="11"/>
  <c r="BJ29" i="11"/>
  <c r="BK29" i="11"/>
  <c r="BO29" i="11"/>
  <c r="BS29" i="11"/>
  <c r="BU29" i="11"/>
  <c r="BW29" i="11"/>
  <c r="E30" i="13"/>
  <c r="E29" i="13" s="1"/>
  <c r="F30" i="13"/>
  <c r="F29" i="13" s="1"/>
  <c r="G30" i="13"/>
  <c r="G29" i="13" s="1"/>
  <c r="J30" i="13"/>
  <c r="K30" i="13"/>
  <c r="L30" i="13"/>
  <c r="L29" i="13" s="1"/>
  <c r="L22" i="13" s="1"/>
  <c r="M30" i="13"/>
  <c r="M29" i="13" s="1"/>
  <c r="M22" i="13" s="1"/>
  <c r="N30" i="13"/>
  <c r="N29" i="13" s="1"/>
  <c r="N22" i="13" s="1"/>
  <c r="O30" i="13"/>
  <c r="O29" i="13" s="1"/>
  <c r="O22" i="13" s="1"/>
  <c r="P29" i="13"/>
  <c r="Q30" i="13"/>
  <c r="Q29" i="13" s="1"/>
  <c r="Q22" i="13" s="1"/>
  <c r="D30" i="13"/>
  <c r="D29" i="13" s="1"/>
  <c r="O48" i="10"/>
  <c r="O47" i="10"/>
  <c r="O46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27" i="10"/>
  <c r="O26" i="10"/>
  <c r="O60" i="10"/>
  <c r="O67" i="10"/>
  <c r="O66" i="10"/>
  <c r="O65" i="10"/>
  <c r="O64" i="10"/>
  <c r="O63" i="10"/>
  <c r="O62" i="10"/>
  <c r="O61" i="10"/>
  <c r="O72" i="10"/>
  <c r="O71" i="10"/>
  <c r="O70" i="10"/>
  <c r="O69" i="10"/>
  <c r="O68" i="10"/>
  <c r="N48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T35" i="10"/>
  <c r="N35" i="10" s="1"/>
  <c r="T36" i="10"/>
  <c r="N36" i="10" s="1"/>
  <c r="T37" i="10"/>
  <c r="N37" i="10" s="1"/>
  <c r="T38" i="10"/>
  <c r="N38" i="10" s="1"/>
  <c r="T39" i="10"/>
  <c r="N39" i="10" s="1"/>
  <c r="T40" i="10"/>
  <c r="N40" i="10" s="1"/>
  <c r="T41" i="10"/>
  <c r="N41" i="10" s="1"/>
  <c r="T42" i="10"/>
  <c r="N42" i="10" s="1"/>
  <c r="T43" i="10"/>
  <c r="N43" i="10" s="1"/>
  <c r="T44" i="10"/>
  <c r="N44" i="10" s="1"/>
  <c r="N31" i="10"/>
  <c r="T32" i="10"/>
  <c r="N32" i="10" s="1"/>
  <c r="T33" i="10"/>
  <c r="N33" i="10" s="1"/>
  <c r="T34" i="10"/>
  <c r="N34" i="10" s="1"/>
  <c r="T63" i="10"/>
  <c r="N63" i="10" s="1"/>
  <c r="T64" i="10"/>
  <c r="N64" i="10" s="1"/>
  <c r="T65" i="10"/>
  <c r="N65" i="10" s="1"/>
  <c r="T66" i="10"/>
  <c r="N66" i="10" s="1"/>
  <c r="T67" i="10"/>
  <c r="N67" i="10" s="1"/>
  <c r="T68" i="10"/>
  <c r="N68" i="10" s="1"/>
  <c r="T69" i="10"/>
  <c r="N69" i="10" s="1"/>
  <c r="T70" i="10"/>
  <c r="N70" i="10" s="1"/>
  <c r="T71" i="10"/>
  <c r="N71" i="10" s="1"/>
  <c r="T72" i="10"/>
  <c r="N72" i="10" s="1"/>
  <c r="T60" i="10"/>
  <c r="N60" i="10" s="1"/>
  <c r="T61" i="10"/>
  <c r="N61" i="10" s="1"/>
  <c r="T62" i="10"/>
  <c r="N62" i="10" s="1"/>
  <c r="O80" i="10"/>
  <c r="T48" i="10"/>
  <c r="M30" i="10"/>
  <c r="L30" i="10"/>
  <c r="L29" i="10" s="1"/>
  <c r="L22" i="10" s="1"/>
  <c r="K30" i="10"/>
  <c r="K29" i="10" s="1"/>
  <c r="J30" i="10"/>
  <c r="F30" i="10"/>
  <c r="F29" i="10" s="1"/>
  <c r="G30" i="10"/>
  <c r="T30" i="10" s="1"/>
  <c r="H30" i="10"/>
  <c r="H29" i="10" s="1"/>
  <c r="M29" i="10"/>
  <c r="E30" i="10"/>
  <c r="E29" i="10" s="1"/>
  <c r="I48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48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E48" i="17" l="1"/>
  <c r="L31" i="18"/>
  <c r="L30" i="18" s="1"/>
  <c r="L29" i="18" s="1"/>
  <c r="L22" i="18" s="1"/>
  <c r="BY31" i="15"/>
  <c r="BY31" i="11"/>
  <c r="AH29" i="11"/>
  <c r="F30" i="11"/>
  <c r="BQ29" i="11"/>
  <c r="AO30" i="11"/>
  <c r="N30" i="10"/>
  <c r="U30" i="10"/>
  <c r="O30" i="10" s="1"/>
  <c r="BB29" i="17"/>
  <c r="BB22" i="17" s="1"/>
  <c r="AY30" i="17"/>
  <c r="AG30" i="17"/>
  <c r="AE31" i="17"/>
  <c r="AD29" i="17"/>
  <c r="AD22" i="17" s="1"/>
  <c r="E31" i="17"/>
  <c r="Y29" i="17"/>
  <c r="AE48" i="17"/>
  <c r="G30" i="15"/>
  <c r="BY30" i="15" s="1"/>
  <c r="G29" i="10"/>
  <c r="G22" i="10" s="1"/>
  <c r="I30" i="10"/>
  <c r="H30" i="13"/>
  <c r="R30" i="13" s="1"/>
  <c r="S30" i="13" s="1"/>
  <c r="J29" i="13"/>
  <c r="J22" i="13" s="1"/>
  <c r="K29" i="13"/>
  <c r="I30" i="13"/>
  <c r="P22" i="13"/>
  <c r="H29" i="13"/>
  <c r="AT29" i="17"/>
  <c r="AJ37" i="17"/>
  <c r="AE37" i="17" s="1"/>
  <c r="AN29" i="17"/>
  <c r="AR29" i="17"/>
  <c r="AV29" i="17"/>
  <c r="AZ29" i="17"/>
  <c r="AZ22" i="17" s="1"/>
  <c r="AH30" i="17"/>
  <c r="AT30" i="17"/>
  <c r="AG34" i="17"/>
  <c r="AO34" i="17"/>
  <c r="AE34" i="17" s="1"/>
  <c r="AG37" i="17"/>
  <c r="AO37" i="17"/>
  <c r="AI42" i="17"/>
  <c r="AY42" i="17"/>
  <c r="AE42" i="17" s="1"/>
  <c r="AO30" i="17"/>
  <c r="AE30" i="17" s="1"/>
  <c r="AK29" i="17"/>
  <c r="AS29" i="17"/>
  <c r="BA29" i="17"/>
  <c r="BA22" i="17" s="1"/>
  <c r="AF42" i="17"/>
  <c r="AL29" i="17"/>
  <c r="AP29" i="17"/>
  <c r="AO29" i="17" s="1"/>
  <c r="AF30" i="17"/>
  <c r="Y30" i="17"/>
  <c r="E30" i="17" s="1"/>
  <c r="I29" i="17"/>
  <c r="I30" i="17"/>
  <c r="T29" i="17"/>
  <c r="G29" i="17"/>
  <c r="I37" i="17"/>
  <c r="T30" i="17"/>
  <c r="E44" i="17"/>
  <c r="F29" i="17"/>
  <c r="F37" i="17"/>
  <c r="H34" i="17"/>
  <c r="E33" i="17"/>
  <c r="I34" i="17"/>
  <c r="O29" i="17"/>
  <c r="E29" i="17" s="1"/>
  <c r="H29" i="17"/>
  <c r="O37" i="17"/>
  <c r="E37" i="17" s="1"/>
  <c r="H42" i="17"/>
  <c r="H30" i="17"/>
  <c r="O30" i="17"/>
  <c r="O34" i="17"/>
  <c r="E34" i="17"/>
  <c r="E41" i="17"/>
  <c r="E42" i="17"/>
  <c r="F34" i="17"/>
  <c r="F30" i="17"/>
  <c r="F42" i="17"/>
  <c r="D29" i="17"/>
  <c r="D22" i="17" s="1"/>
  <c r="H34" i="15"/>
  <c r="BZ34" i="15" s="1"/>
  <c r="AB29" i="15"/>
  <c r="AM29" i="15"/>
  <c r="AI29" i="15"/>
  <c r="AE29" i="15"/>
  <c r="AA29" i="15"/>
  <c r="W29" i="15"/>
  <c r="S29" i="15"/>
  <c r="AJ29" i="15"/>
  <c r="AF29" i="15"/>
  <c r="AK29" i="15"/>
  <c r="AC29" i="15"/>
  <c r="U29" i="15"/>
  <c r="M29" i="15"/>
  <c r="F37" i="15"/>
  <c r="BX37" i="15" s="1"/>
  <c r="X29" i="15"/>
  <c r="T29" i="15"/>
  <c r="K29" i="15"/>
  <c r="CC29" i="15" s="1"/>
  <c r="J34" i="15"/>
  <c r="CB34" i="15" s="1"/>
  <c r="F34" i="15"/>
  <c r="BX34" i="15" s="1"/>
  <c r="P29" i="15"/>
  <c r="O29" i="15"/>
  <c r="H29" i="15" s="1"/>
  <c r="BZ29" i="15" s="1"/>
  <c r="L29" i="15"/>
  <c r="E29" i="15" s="1"/>
  <c r="L30" i="14"/>
  <c r="M29" i="14"/>
  <c r="K30" i="14"/>
  <c r="L29" i="14"/>
  <c r="L22" i="14" s="1"/>
  <c r="J29" i="14"/>
  <c r="J22" i="14" s="1"/>
  <c r="N29" i="14"/>
  <c r="N30" i="14"/>
  <c r="J30" i="14"/>
  <c r="K29" i="14"/>
  <c r="K22" i="14" s="1"/>
  <c r="D30" i="10"/>
  <c r="J29" i="10"/>
  <c r="I29" i="10" s="1"/>
  <c r="H22" i="13" l="1"/>
  <c r="T30" i="13"/>
  <c r="U30" i="13" s="1"/>
  <c r="BY30" i="11"/>
  <c r="BQ22" i="11"/>
  <c r="AO29" i="11"/>
  <c r="AH22" i="11"/>
  <c r="F29" i="11"/>
  <c r="AH29" i="17"/>
  <c r="D29" i="10"/>
  <c r="D22" i="10" s="1"/>
  <c r="T29" i="10"/>
  <c r="I29" i="13"/>
  <c r="K22" i="13"/>
  <c r="AY29" i="17"/>
  <c r="AG29" i="17"/>
  <c r="AJ29" i="17"/>
  <c r="AF29" i="17"/>
  <c r="AI29" i="17"/>
  <c r="J29" i="15"/>
  <c r="CB29" i="15" s="1"/>
  <c r="F29" i="15"/>
  <c r="BX29" i="15" s="1"/>
  <c r="G29" i="15"/>
  <c r="BY29" i="15" s="1"/>
  <c r="I29" i="15"/>
  <c r="CA29" i="15" s="1"/>
  <c r="I22" i="13" l="1"/>
  <c r="T22" i="13" s="1"/>
  <c r="U22" i="13" s="1"/>
  <c r="T29" i="13"/>
  <c r="U29" i="13" s="1"/>
  <c r="R29" i="13"/>
  <c r="S29" i="13" s="1"/>
  <c r="R22" i="13"/>
  <c r="G22" i="13"/>
  <c r="D22" i="13"/>
  <c r="F22" i="13"/>
  <c r="BY29" i="11"/>
  <c r="N29" i="10"/>
  <c r="U29" i="10"/>
  <c r="O29" i="10" s="1"/>
  <c r="AE29" i="17"/>
  <c r="E42" i="12" l="1"/>
  <c r="F42" i="12"/>
  <c r="G42" i="12"/>
  <c r="H42" i="12"/>
  <c r="I42" i="12"/>
  <c r="J42" i="12"/>
  <c r="K42" i="12"/>
  <c r="L42" i="12"/>
  <c r="M42" i="12"/>
  <c r="N42" i="12"/>
  <c r="O42" i="12"/>
  <c r="P42" i="12"/>
  <c r="D42" i="12"/>
  <c r="E37" i="12"/>
  <c r="F37" i="12"/>
  <c r="G37" i="12"/>
  <c r="H37" i="12"/>
  <c r="I37" i="12"/>
  <c r="J37" i="12"/>
  <c r="K37" i="12"/>
  <c r="L37" i="12"/>
  <c r="M37" i="12"/>
  <c r="N37" i="12"/>
  <c r="O37" i="12"/>
  <c r="P37" i="12"/>
  <c r="D37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D34" i="12"/>
  <c r="E30" i="12"/>
  <c r="F30" i="12"/>
  <c r="F29" i="12" s="1"/>
  <c r="G30" i="12"/>
  <c r="G29" i="12" s="1"/>
  <c r="G22" i="12" s="1"/>
  <c r="H30" i="12"/>
  <c r="H29" i="12" s="1"/>
  <c r="H22" i="12" s="1"/>
  <c r="I30" i="12"/>
  <c r="J30" i="12"/>
  <c r="K30" i="12"/>
  <c r="K29" i="12" s="1"/>
  <c r="K22" i="12" s="1"/>
  <c r="L30" i="12"/>
  <c r="M30" i="12"/>
  <c r="M29" i="12" s="1"/>
  <c r="M22" i="12" s="1"/>
  <c r="N30" i="12"/>
  <c r="O30" i="12"/>
  <c r="O29" i="12" s="1"/>
  <c r="O22" i="12" s="1"/>
  <c r="P30" i="12"/>
  <c r="P29" i="12" s="1"/>
  <c r="P22" i="12" s="1"/>
  <c r="D30" i="12"/>
  <c r="E29" i="12"/>
  <c r="I29" i="12"/>
  <c r="I22" i="12" s="1"/>
  <c r="J29" i="12"/>
  <c r="L29" i="12"/>
  <c r="N29" i="12"/>
  <c r="D29" i="12" l="1"/>
  <c r="D22" i="12" s="1"/>
  <c r="O53" i="13" l="1"/>
  <c r="AW59" i="17"/>
  <c r="AQ53" i="17"/>
  <c r="V53" i="17"/>
  <c r="V51" i="17"/>
  <c r="O58" i="13" l="1"/>
  <c r="AW58" i="17" s="1"/>
  <c r="J146" i="20" l="1"/>
  <c r="M57" i="10" l="1"/>
  <c r="K57" i="10"/>
  <c r="J57" i="10"/>
  <c r="M214" i="20" l="1"/>
  <c r="N214" i="20" s="1"/>
  <c r="J237" i="20" l="1"/>
  <c r="J236" i="20" s="1"/>
  <c r="J225" i="20"/>
  <c r="J223" i="20" s="1"/>
  <c r="F57" i="20" l="1"/>
  <c r="F56" i="20" s="1"/>
  <c r="F54" i="20" s="1"/>
  <c r="F61" i="20"/>
  <c r="F71" i="20"/>
  <c r="F76" i="20"/>
  <c r="F65" i="20"/>
  <c r="F63" i="20" s="1"/>
  <c r="J56" i="20"/>
  <c r="J252" i="20"/>
  <c r="H80" i="12" l="1"/>
  <c r="H76" i="12"/>
  <c r="H75" i="12"/>
  <c r="H74" i="12"/>
  <c r="F401" i="20"/>
  <c r="F400" i="20" s="1"/>
  <c r="L75" i="10" l="1"/>
  <c r="L76" i="10"/>
  <c r="L74" i="10"/>
  <c r="H73" i="12"/>
  <c r="F346" i="20"/>
  <c r="F343" i="20"/>
  <c r="F344" i="20" s="1"/>
  <c r="L73" i="10" l="1"/>
  <c r="AK53" i="17"/>
  <c r="M53" i="17"/>
  <c r="V50" i="18" l="1"/>
  <c r="AZ50" i="18"/>
  <c r="BA50" i="18"/>
  <c r="BB50" i="18"/>
  <c r="BC50" i="18"/>
  <c r="E57" i="18" l="1"/>
  <c r="F57" i="18"/>
  <c r="G57" i="18"/>
  <c r="H57" i="18"/>
  <c r="I57" i="18"/>
  <c r="J57" i="18"/>
  <c r="K57" i="18"/>
  <c r="L57" i="18"/>
  <c r="M57" i="18"/>
  <c r="N57" i="18"/>
  <c r="O57" i="18"/>
  <c r="P57" i="18"/>
  <c r="Q57" i="18"/>
  <c r="R57" i="18"/>
  <c r="S57" i="18"/>
  <c r="T57" i="18"/>
  <c r="U57" i="18"/>
  <c r="V57" i="18"/>
  <c r="W57" i="18"/>
  <c r="X57" i="18"/>
  <c r="Y57" i="18"/>
  <c r="Z57" i="18"/>
  <c r="AA57" i="18"/>
  <c r="AB57" i="18"/>
  <c r="AC57" i="18"/>
  <c r="AD57" i="18"/>
  <c r="AE57" i="18"/>
  <c r="AF57" i="18"/>
  <c r="AG57" i="18"/>
  <c r="AH57" i="18"/>
  <c r="AI57" i="18"/>
  <c r="AJ57" i="18"/>
  <c r="AK57" i="18"/>
  <c r="AL57" i="18"/>
  <c r="AM57" i="18"/>
  <c r="AN57" i="18"/>
  <c r="AO57" i="18"/>
  <c r="AP57" i="18"/>
  <c r="AQ57" i="18"/>
  <c r="AR57" i="18"/>
  <c r="AS57" i="18"/>
  <c r="AT57" i="18"/>
  <c r="AU57" i="18"/>
  <c r="AV57" i="18"/>
  <c r="AW57" i="18"/>
  <c r="AZ57" i="18"/>
  <c r="BA57" i="18"/>
  <c r="BB57" i="18"/>
  <c r="BC57" i="18"/>
  <c r="D57" i="18"/>
  <c r="AK74" i="17"/>
  <c r="AK75" i="17"/>
  <c r="AK76" i="17"/>
  <c r="AK50" i="17"/>
  <c r="BC57" i="17"/>
  <c r="BB57" i="17"/>
  <c r="BA57" i="17"/>
  <c r="AZ57" i="17"/>
  <c r="AX57" i="17"/>
  <c r="AW57" i="17"/>
  <c r="AV57" i="17"/>
  <c r="AU57" i="17"/>
  <c r="AS57" i="17"/>
  <c r="AR57" i="17"/>
  <c r="AQ57" i="17"/>
  <c r="AP57" i="17"/>
  <c r="AN57" i="17"/>
  <c r="AM57" i="17"/>
  <c r="AL57" i="17"/>
  <c r="AK57" i="17"/>
  <c r="L57" i="17"/>
  <c r="M57" i="17"/>
  <c r="N57" i="17"/>
  <c r="P57" i="17"/>
  <c r="Q57" i="17"/>
  <c r="R57" i="17"/>
  <c r="S57" i="17"/>
  <c r="U57" i="17"/>
  <c r="V57" i="17"/>
  <c r="W57" i="17"/>
  <c r="X57" i="17"/>
  <c r="Z57" i="17"/>
  <c r="AA57" i="17"/>
  <c r="AB57" i="17"/>
  <c r="AC57" i="17"/>
  <c r="K57" i="17"/>
  <c r="F59" i="17"/>
  <c r="G59" i="17"/>
  <c r="H59" i="17"/>
  <c r="I59" i="17"/>
  <c r="J59" i="17"/>
  <c r="O59" i="17"/>
  <c r="T59" i="17"/>
  <c r="Y59" i="17"/>
  <c r="AF59" i="17"/>
  <c r="AG59" i="17"/>
  <c r="AH59" i="17"/>
  <c r="AI59" i="17"/>
  <c r="AJ59" i="17"/>
  <c r="AO59" i="17"/>
  <c r="AT59" i="17"/>
  <c r="AY59" i="17"/>
  <c r="J73" i="17"/>
  <c r="T73" i="17"/>
  <c r="Y73" i="17"/>
  <c r="G73" i="17"/>
  <c r="AX50" i="17"/>
  <c r="AW50" i="17"/>
  <c r="AV50" i="17"/>
  <c r="AU50" i="17"/>
  <c r="AS50" i="17"/>
  <c r="AR50" i="17"/>
  <c r="AQ50" i="17"/>
  <c r="AP50" i="17"/>
  <c r="AN50" i="17"/>
  <c r="AM50" i="17"/>
  <c r="AL50" i="17"/>
  <c r="X50" i="17"/>
  <c r="Z50" i="17"/>
  <c r="AA50" i="17"/>
  <c r="AB50" i="17"/>
  <c r="AC50" i="17"/>
  <c r="L50" i="17"/>
  <c r="W50" i="17"/>
  <c r="V50" i="17"/>
  <c r="U50" i="17"/>
  <c r="S50" i="17"/>
  <c r="R50" i="17"/>
  <c r="Q50" i="17"/>
  <c r="P50" i="17"/>
  <c r="N50" i="17"/>
  <c r="M50" i="17"/>
  <c r="K50" i="17"/>
  <c r="BB50" i="16"/>
  <c r="BA50" i="16"/>
  <c r="AZ50" i="16"/>
  <c r="AY50" i="16"/>
  <c r="AX50" i="16"/>
  <c r="AW50" i="16"/>
  <c r="AV50" i="16"/>
  <c r="AU50" i="16"/>
  <c r="AT50" i="16"/>
  <c r="AS50" i="16"/>
  <c r="AR50" i="16"/>
  <c r="AQ50" i="16"/>
  <c r="AP50" i="16"/>
  <c r="AO50" i="16"/>
  <c r="AN50" i="16"/>
  <c r="AM50" i="16"/>
  <c r="AL50" i="16"/>
  <c r="AK50" i="16"/>
  <c r="AJ50" i="16"/>
  <c r="AI50" i="16"/>
  <c r="K50" i="16"/>
  <c r="L50" i="16"/>
  <c r="M50" i="16"/>
  <c r="N50" i="16"/>
  <c r="O50" i="16"/>
  <c r="P50" i="16"/>
  <c r="Q50" i="16"/>
  <c r="R50" i="16"/>
  <c r="S50" i="16"/>
  <c r="T50" i="16"/>
  <c r="U50" i="16"/>
  <c r="V50" i="16"/>
  <c r="W50" i="16"/>
  <c r="X50" i="16"/>
  <c r="Y50" i="16"/>
  <c r="Z50" i="16"/>
  <c r="AA50" i="16"/>
  <c r="AB50" i="16"/>
  <c r="AC50" i="16"/>
  <c r="J50" i="16"/>
  <c r="BB57" i="16"/>
  <c r="BA57" i="16"/>
  <c r="AZ57" i="16"/>
  <c r="AY57" i="16"/>
  <c r="AX57" i="16"/>
  <c r="AW57" i="16"/>
  <c r="AV57" i="16"/>
  <c r="AU57" i="16"/>
  <c r="AT57" i="16"/>
  <c r="AS57" i="16"/>
  <c r="AR57" i="16"/>
  <c r="AQ57" i="16"/>
  <c r="AP57" i="16"/>
  <c r="AO57" i="16"/>
  <c r="AN57" i="16"/>
  <c r="AM57" i="16"/>
  <c r="AL57" i="16"/>
  <c r="AK57" i="16"/>
  <c r="AJ57" i="16"/>
  <c r="AI57" i="16"/>
  <c r="K57" i="16"/>
  <c r="L57" i="16"/>
  <c r="M57" i="16"/>
  <c r="N57" i="16"/>
  <c r="O57" i="16"/>
  <c r="P57" i="16"/>
  <c r="Q57" i="16"/>
  <c r="R57" i="16"/>
  <c r="S57" i="16"/>
  <c r="T57" i="16"/>
  <c r="U57" i="16"/>
  <c r="V57" i="16"/>
  <c r="W57" i="16"/>
  <c r="X57" i="16"/>
  <c r="Y57" i="16"/>
  <c r="Z57" i="16"/>
  <c r="AA57" i="16"/>
  <c r="AB57" i="16"/>
  <c r="AC57" i="16"/>
  <c r="J57" i="16"/>
  <c r="E59" i="16"/>
  <c r="F59" i="16"/>
  <c r="BD59" i="16" s="1"/>
  <c r="G59" i="16"/>
  <c r="H59" i="16"/>
  <c r="I59" i="16"/>
  <c r="AD59" i="16"/>
  <c r="AE59" i="16"/>
  <c r="AF59" i="16"/>
  <c r="AG59" i="16"/>
  <c r="BF59" i="16" s="1"/>
  <c r="AH59" i="16"/>
  <c r="BE59" i="16"/>
  <c r="F73" i="17" l="1"/>
  <c r="BG59" i="16"/>
  <c r="BC59" i="16"/>
  <c r="I73" i="17"/>
  <c r="AE59" i="17"/>
  <c r="O73" i="17"/>
  <c r="E73" i="17" s="1"/>
  <c r="H73" i="17"/>
  <c r="E59" i="17"/>
  <c r="AI51" i="15"/>
  <c r="AI53" i="15"/>
  <c r="AI55" i="15"/>
  <c r="AM59" i="15"/>
  <c r="AM58" i="15"/>
  <c r="AI76" i="15"/>
  <c r="AI75" i="15"/>
  <c r="AG74" i="15"/>
  <c r="AG73" i="15" s="1"/>
  <c r="G55" i="14"/>
  <c r="AI73" i="15" l="1"/>
  <c r="M57" i="15"/>
  <c r="N57" i="15"/>
  <c r="O57" i="15"/>
  <c r="P57" i="15"/>
  <c r="Q57" i="15"/>
  <c r="R57" i="15"/>
  <c r="S57" i="15"/>
  <c r="T57" i="15"/>
  <c r="U57" i="15"/>
  <c r="V57" i="15"/>
  <c r="W57" i="15"/>
  <c r="X57" i="15"/>
  <c r="Y57" i="15"/>
  <c r="Z57" i="15"/>
  <c r="AA57" i="15"/>
  <c r="AB57" i="15"/>
  <c r="AC57" i="15"/>
  <c r="AD57" i="15"/>
  <c r="AE57" i="15"/>
  <c r="AF57" i="15"/>
  <c r="AG57" i="15"/>
  <c r="AH57" i="15"/>
  <c r="AI57" i="15"/>
  <c r="AJ57" i="15"/>
  <c r="AK57" i="15"/>
  <c r="AL57" i="15"/>
  <c r="AM57" i="15"/>
  <c r="L57" i="15"/>
  <c r="E59" i="15"/>
  <c r="BW59" i="15" s="1"/>
  <c r="F59" i="15"/>
  <c r="BX59" i="15" s="1"/>
  <c r="G59" i="15"/>
  <c r="BY59" i="15" s="1"/>
  <c r="H59" i="15"/>
  <c r="BZ59" i="15" s="1"/>
  <c r="I59" i="15"/>
  <c r="CA59" i="15" s="1"/>
  <c r="J59" i="15"/>
  <c r="CB59" i="15" s="1"/>
  <c r="K59" i="15"/>
  <c r="CC59" i="15" s="1"/>
  <c r="M50" i="15"/>
  <c r="N50" i="15"/>
  <c r="O50" i="15"/>
  <c r="P50" i="15"/>
  <c r="Q50" i="15"/>
  <c r="R50" i="15"/>
  <c r="S50" i="15"/>
  <c r="T50" i="15"/>
  <c r="U50" i="15"/>
  <c r="V50" i="15"/>
  <c r="W50" i="15"/>
  <c r="X50" i="15"/>
  <c r="Y50" i="15"/>
  <c r="Z50" i="15"/>
  <c r="AA50" i="15"/>
  <c r="AB50" i="15"/>
  <c r="AC50" i="15"/>
  <c r="AD50" i="15"/>
  <c r="AE50" i="15"/>
  <c r="AF50" i="15"/>
  <c r="AG50" i="15"/>
  <c r="AH50" i="15"/>
  <c r="AI50" i="15"/>
  <c r="AJ50" i="15"/>
  <c r="AK50" i="15"/>
  <c r="AL50" i="15"/>
  <c r="AM50" i="15"/>
  <c r="L50" i="15"/>
  <c r="AH57" i="14"/>
  <c r="N57" i="14" s="1"/>
  <c r="AG57" i="14"/>
  <c r="AF57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F57" i="14"/>
  <c r="G57" i="14"/>
  <c r="H57" i="14"/>
  <c r="I57" i="14"/>
  <c r="E57" i="14"/>
  <c r="AC50" i="14"/>
  <c r="AD50" i="14"/>
  <c r="AE50" i="14"/>
  <c r="AF50" i="14"/>
  <c r="AG50" i="14"/>
  <c r="AH50" i="14"/>
  <c r="AB50" i="14"/>
  <c r="AA50" i="14"/>
  <c r="Z50" i="14"/>
  <c r="Y50" i="14"/>
  <c r="X50" i="14"/>
  <c r="W50" i="14"/>
  <c r="V50" i="14"/>
  <c r="U50" i="14"/>
  <c r="T50" i="14"/>
  <c r="S50" i="14"/>
  <c r="N50" i="14" s="1"/>
  <c r="R50" i="14"/>
  <c r="Q50" i="14"/>
  <c r="P50" i="14"/>
  <c r="K50" i="14" s="1"/>
  <c r="O50" i="14"/>
  <c r="J50" i="14" s="1"/>
  <c r="F50" i="14"/>
  <c r="E50" i="14"/>
  <c r="H50" i="14"/>
  <c r="I50" i="14"/>
  <c r="G50" i="14"/>
  <c r="G74" i="11"/>
  <c r="D55" i="11"/>
  <c r="AH55" i="11" s="1"/>
  <c r="AH54" i="11" s="1"/>
  <c r="S22" i="13"/>
  <c r="BW57" i="11"/>
  <c r="BV57" i="11"/>
  <c r="BU57" i="11"/>
  <c r="BT57" i="11"/>
  <c r="BS57" i="11"/>
  <c r="BR57" i="11"/>
  <c r="BP57" i="11"/>
  <c r="BO57" i="11"/>
  <c r="BN57" i="11"/>
  <c r="BM57" i="11"/>
  <c r="BL57" i="11"/>
  <c r="BK57" i="11"/>
  <c r="BJ57" i="11"/>
  <c r="BI57" i="11"/>
  <c r="BH57" i="11"/>
  <c r="BG57" i="11"/>
  <c r="BF57" i="11"/>
  <c r="BE57" i="11"/>
  <c r="BD57" i="11"/>
  <c r="BC57" i="11"/>
  <c r="BB57" i="11"/>
  <c r="BA57" i="11"/>
  <c r="AZ57" i="11"/>
  <c r="AY57" i="11"/>
  <c r="AX57" i="11"/>
  <c r="AW57" i="11"/>
  <c r="AV57" i="11"/>
  <c r="AU57" i="11"/>
  <c r="AM57" i="11"/>
  <c r="AL57" i="11"/>
  <c r="AK57" i="11"/>
  <c r="AJ57" i="11"/>
  <c r="AI57" i="11"/>
  <c r="AG57" i="11"/>
  <c r="AF57" i="11"/>
  <c r="AE57" i="11"/>
  <c r="AD57" i="11"/>
  <c r="AC57" i="11"/>
  <c r="AB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E59" i="11"/>
  <c r="G59" i="11"/>
  <c r="H59" i="11"/>
  <c r="I59" i="11"/>
  <c r="J59" i="11"/>
  <c r="K59" i="11"/>
  <c r="AN59" i="11"/>
  <c r="AP59" i="11"/>
  <c r="AQ59" i="11"/>
  <c r="AR59" i="11"/>
  <c r="AS59" i="11"/>
  <c r="AT59" i="11"/>
  <c r="BW50" i="11"/>
  <c r="BV50" i="11"/>
  <c r="BU50" i="11"/>
  <c r="BT50" i="11"/>
  <c r="BS50" i="11"/>
  <c r="BR50" i="11"/>
  <c r="BP50" i="11"/>
  <c r="BO50" i="11"/>
  <c r="BN50" i="11"/>
  <c r="BM50" i="11"/>
  <c r="BL50" i="11"/>
  <c r="BK50" i="11"/>
  <c r="BJ50" i="11"/>
  <c r="BI50" i="11"/>
  <c r="BH50" i="11"/>
  <c r="BG50" i="11"/>
  <c r="BF50" i="11"/>
  <c r="BE50" i="11"/>
  <c r="BD50" i="11"/>
  <c r="BC50" i="11"/>
  <c r="BB50" i="11"/>
  <c r="BA50" i="11"/>
  <c r="AZ50" i="11"/>
  <c r="AY50" i="11"/>
  <c r="AX50" i="11"/>
  <c r="AW50" i="11"/>
  <c r="AV50" i="11"/>
  <c r="AU50" i="11"/>
  <c r="AM50" i="11"/>
  <c r="AL50" i="11"/>
  <c r="AK50" i="11"/>
  <c r="AJ50" i="11"/>
  <c r="AI50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Q50" i="13"/>
  <c r="P50" i="13"/>
  <c r="O50" i="13"/>
  <c r="N50" i="13"/>
  <c r="M50" i="13"/>
  <c r="L50" i="13"/>
  <c r="K50" i="13"/>
  <c r="J50" i="13"/>
  <c r="L50" i="14" l="1"/>
  <c r="M50" i="14"/>
  <c r="I59" i="13"/>
  <c r="H59" i="13"/>
  <c r="I58" i="13"/>
  <c r="H58" i="13"/>
  <c r="R58" i="13" s="1"/>
  <c r="S58" i="13" s="1"/>
  <c r="I55" i="13"/>
  <c r="H55" i="13"/>
  <c r="I53" i="13"/>
  <c r="H53" i="13"/>
  <c r="I47" i="13"/>
  <c r="T47" i="13" s="1"/>
  <c r="H47" i="13"/>
  <c r="I27" i="13"/>
  <c r="H27" i="13"/>
  <c r="R27" i="13" s="1"/>
  <c r="S27" i="13" s="1"/>
  <c r="I26" i="13"/>
  <c r="T26" i="13" s="1"/>
  <c r="H26" i="13"/>
  <c r="I24" i="13"/>
  <c r="H24" i="13"/>
  <c r="R24" i="13" s="1"/>
  <c r="S24" i="13" s="1"/>
  <c r="I51" i="13"/>
  <c r="H51" i="13"/>
  <c r="E50" i="13"/>
  <c r="D76" i="13"/>
  <c r="D76" i="11" s="1"/>
  <c r="AH76" i="11" s="1"/>
  <c r="D75" i="13"/>
  <c r="D75" i="11" s="1"/>
  <c r="AH75" i="11" s="1"/>
  <c r="D74" i="13"/>
  <c r="D74" i="11" s="1"/>
  <c r="F55" i="13"/>
  <c r="G55" i="13" s="1"/>
  <c r="E57" i="13"/>
  <c r="J57" i="13"/>
  <c r="K57" i="13"/>
  <c r="L57" i="13"/>
  <c r="M57" i="13"/>
  <c r="N57" i="13"/>
  <c r="O57" i="13"/>
  <c r="P57" i="13"/>
  <c r="Q57" i="13"/>
  <c r="T51" i="13" l="1"/>
  <c r="U51" i="13" s="1"/>
  <c r="BQ51" i="11"/>
  <c r="T55" i="13"/>
  <c r="U55" i="13" s="1"/>
  <c r="BQ55" i="11"/>
  <c r="T59" i="13"/>
  <c r="U59" i="13" s="1"/>
  <c r="BQ59" i="11"/>
  <c r="AO59" i="11" s="1"/>
  <c r="AD53" i="17"/>
  <c r="R53" i="13"/>
  <c r="S53" i="13" s="1"/>
  <c r="D53" i="13"/>
  <c r="T24" i="13"/>
  <c r="T27" i="13"/>
  <c r="T53" i="13"/>
  <c r="U53" i="13" s="1"/>
  <c r="BQ53" i="11"/>
  <c r="T58" i="13"/>
  <c r="U58" i="13" s="1"/>
  <c r="BQ58" i="11"/>
  <c r="BQ57" i="11" s="1"/>
  <c r="AD51" i="17"/>
  <c r="R51" i="13"/>
  <c r="S51" i="13" s="1"/>
  <c r="D51" i="13"/>
  <c r="R26" i="13"/>
  <c r="S26" i="13" s="1"/>
  <c r="R47" i="13"/>
  <c r="S47" i="13" s="1"/>
  <c r="AD55" i="17"/>
  <c r="R55" i="13"/>
  <c r="S55" i="13" s="1"/>
  <c r="AD59" i="17"/>
  <c r="R59" i="13"/>
  <c r="S59" i="13" s="1"/>
  <c r="D59" i="13"/>
  <c r="AH74" i="11"/>
  <c r="AH73" i="11" s="1"/>
  <c r="D73" i="11"/>
  <c r="AD58" i="17"/>
  <c r="D58" i="13"/>
  <c r="F74" i="13"/>
  <c r="G74" i="13" s="1"/>
  <c r="I57" i="13"/>
  <c r="F76" i="13"/>
  <c r="G76" i="13" s="1"/>
  <c r="H57" i="13"/>
  <c r="R57" i="13" s="1"/>
  <c r="S57" i="13" s="1"/>
  <c r="F75" i="13"/>
  <c r="AD50" i="17"/>
  <c r="I80" i="10"/>
  <c r="I76" i="10"/>
  <c r="I75" i="10"/>
  <c r="I74" i="10"/>
  <c r="K56" i="10"/>
  <c r="M56" i="10"/>
  <c r="J56" i="10"/>
  <c r="I52" i="10"/>
  <c r="M50" i="10"/>
  <c r="M49" i="10" s="1"/>
  <c r="K50" i="10"/>
  <c r="K49" i="10" s="1"/>
  <c r="J50" i="10"/>
  <c r="J49" i="10" s="1"/>
  <c r="I47" i="10"/>
  <c r="M46" i="10"/>
  <c r="L46" i="10"/>
  <c r="K46" i="10"/>
  <c r="J46" i="10"/>
  <c r="I27" i="10"/>
  <c r="I26" i="10"/>
  <c r="I24" i="10"/>
  <c r="I22" i="10"/>
  <c r="G57" i="10"/>
  <c r="D59" i="10"/>
  <c r="D80" i="10"/>
  <c r="D47" i="10"/>
  <c r="D27" i="10"/>
  <c r="D26" i="10"/>
  <c r="D24" i="10"/>
  <c r="P25" i="12"/>
  <c r="N25" i="12"/>
  <c r="M25" i="12"/>
  <c r="K25" i="12"/>
  <c r="O25" i="12"/>
  <c r="G74" i="12"/>
  <c r="G75" i="12"/>
  <c r="G76" i="12"/>
  <c r="G80" i="12"/>
  <c r="E57" i="12"/>
  <c r="I57" i="12"/>
  <c r="J57" i="12"/>
  <c r="K57" i="12"/>
  <c r="L57" i="12"/>
  <c r="M57" i="12"/>
  <c r="N57" i="12"/>
  <c r="O57" i="12"/>
  <c r="P57" i="12"/>
  <c r="D57" i="12"/>
  <c r="F59" i="12"/>
  <c r="G59" i="12"/>
  <c r="H59" i="12"/>
  <c r="H51" i="12"/>
  <c r="G51" i="12"/>
  <c r="F51" i="12"/>
  <c r="I50" i="12"/>
  <c r="J50" i="12"/>
  <c r="K50" i="12"/>
  <c r="L50" i="12"/>
  <c r="M50" i="12"/>
  <c r="N50" i="12"/>
  <c r="O50" i="12"/>
  <c r="P50" i="12"/>
  <c r="E50" i="12"/>
  <c r="D50" i="12"/>
  <c r="F53" i="12"/>
  <c r="F55" i="12"/>
  <c r="J54" i="12"/>
  <c r="K54" i="12"/>
  <c r="L54" i="12"/>
  <c r="M54" i="12"/>
  <c r="N54" i="12"/>
  <c r="O54" i="12"/>
  <c r="P54" i="12"/>
  <c r="I54" i="12"/>
  <c r="G53" i="12"/>
  <c r="H53" i="12"/>
  <c r="G55" i="12"/>
  <c r="H55" i="12"/>
  <c r="G51" i="10" l="1"/>
  <c r="D51" i="10" s="1"/>
  <c r="Q51" i="12"/>
  <c r="L51" i="10"/>
  <c r="I51" i="10" s="1"/>
  <c r="AY50" i="18"/>
  <c r="AY49" i="18" s="1"/>
  <c r="R51" i="12"/>
  <c r="S51" i="12" s="1"/>
  <c r="G75" i="13"/>
  <c r="G73" i="13" s="1"/>
  <c r="F73" i="13"/>
  <c r="AD57" i="17"/>
  <c r="D51" i="11"/>
  <c r="AH51" i="11" s="1"/>
  <c r="F51" i="13"/>
  <c r="G51" i="13" s="1"/>
  <c r="T57" i="13"/>
  <c r="U57" i="13" s="1"/>
  <c r="D59" i="11"/>
  <c r="AH59" i="11" s="1"/>
  <c r="F59" i="11" s="1"/>
  <c r="BY59" i="11" s="1"/>
  <c r="BZ59" i="11" s="1"/>
  <c r="G59" i="13"/>
  <c r="F59" i="13"/>
  <c r="D53" i="11"/>
  <c r="F53" i="13"/>
  <c r="G53" i="13" s="1"/>
  <c r="L53" i="10"/>
  <c r="I53" i="10" s="1"/>
  <c r="R53" i="12"/>
  <c r="S53" i="12" s="1"/>
  <c r="G55" i="10"/>
  <c r="Q55" i="12"/>
  <c r="G76" i="10"/>
  <c r="D76" i="10" s="1"/>
  <c r="Q76" i="12"/>
  <c r="R76" i="12"/>
  <c r="S76" i="12" s="1"/>
  <c r="G75" i="10"/>
  <c r="D75" i="10" s="1"/>
  <c r="Q75" i="12"/>
  <c r="R75" i="12"/>
  <c r="S75" i="12" s="1"/>
  <c r="G53" i="10"/>
  <c r="Q53" i="12"/>
  <c r="Q74" i="12"/>
  <c r="G74" i="10"/>
  <c r="R74" i="12"/>
  <c r="S74" i="12" s="1"/>
  <c r="L55" i="10"/>
  <c r="I55" i="10" s="1"/>
  <c r="R55" i="12"/>
  <c r="S55" i="12" s="1"/>
  <c r="Q80" i="12"/>
  <c r="R80" i="12"/>
  <c r="I73" i="10"/>
  <c r="M45" i="10"/>
  <c r="M23" i="10" s="1"/>
  <c r="M21" i="10" s="1"/>
  <c r="M81" i="10" s="1"/>
  <c r="L59" i="10"/>
  <c r="T59" i="10" s="1"/>
  <c r="N59" i="10" s="1"/>
  <c r="R59" i="12"/>
  <c r="S59" i="12" s="1"/>
  <c r="Q59" i="12"/>
  <c r="H54" i="12"/>
  <c r="G73" i="12"/>
  <c r="D59" i="17"/>
  <c r="D51" i="17"/>
  <c r="I25" i="12"/>
  <c r="I46" i="10"/>
  <c r="D74" i="17"/>
  <c r="D76" i="17"/>
  <c r="J25" i="12"/>
  <c r="G54" i="12"/>
  <c r="D75" i="17"/>
  <c r="D55" i="17"/>
  <c r="AX50" i="18"/>
  <c r="D53" i="17"/>
  <c r="H25" i="12"/>
  <c r="L54" i="10"/>
  <c r="I54" i="10" s="1"/>
  <c r="L25" i="12"/>
  <c r="M28" i="10"/>
  <c r="L25" i="10"/>
  <c r="I25" i="10" s="1"/>
  <c r="K45" i="10"/>
  <c r="J45" i="10"/>
  <c r="G25" i="12"/>
  <c r="Q25" i="12" s="1"/>
  <c r="M252" i="20"/>
  <c r="N252" i="20" s="1"/>
  <c r="M70" i="20"/>
  <c r="N70" i="20" s="1"/>
  <c r="M69" i="20"/>
  <c r="N69" i="20" s="1"/>
  <c r="M431" i="20"/>
  <c r="N431" i="20" s="1"/>
  <c r="M428" i="20"/>
  <c r="N428" i="20" s="1"/>
  <c r="M407" i="20"/>
  <c r="N407" i="20" s="1"/>
  <c r="M383" i="20"/>
  <c r="N383" i="20" s="1"/>
  <c r="M350" i="20"/>
  <c r="N350" i="20" s="1"/>
  <c r="M349" i="20"/>
  <c r="N349" i="20" s="1"/>
  <c r="M348" i="20"/>
  <c r="N348" i="20" s="1"/>
  <c r="M347" i="20"/>
  <c r="M345" i="20"/>
  <c r="N345" i="20" s="1"/>
  <c r="M342" i="20"/>
  <c r="M304" i="20"/>
  <c r="N304" i="20" s="1"/>
  <c r="M298" i="20"/>
  <c r="N298" i="20" s="1"/>
  <c r="M296" i="20"/>
  <c r="N296" i="20" s="1"/>
  <c r="M294" i="20"/>
  <c r="N294" i="20" s="1"/>
  <c r="M290" i="20"/>
  <c r="N290" i="20" s="1"/>
  <c r="M284" i="20"/>
  <c r="N284" i="20" s="1"/>
  <c r="M213" i="20"/>
  <c r="N213" i="20" s="1"/>
  <c r="M202" i="20"/>
  <c r="N202" i="20" s="1"/>
  <c r="M196" i="20"/>
  <c r="N196" i="20" s="1"/>
  <c r="M195" i="20"/>
  <c r="N195" i="20" s="1"/>
  <c r="M194" i="20"/>
  <c r="M175" i="20"/>
  <c r="M147" i="20"/>
  <c r="M109" i="20"/>
  <c r="N109" i="20" s="1"/>
  <c r="M108" i="20"/>
  <c r="M106" i="20"/>
  <c r="M102" i="20"/>
  <c r="M100" i="20"/>
  <c r="M99" i="20"/>
  <c r="M105" i="20"/>
  <c r="N105" i="20" s="1"/>
  <c r="M79" i="20"/>
  <c r="N79" i="20" s="1"/>
  <c r="M77" i="20"/>
  <c r="N77" i="20" s="1"/>
  <c r="M76" i="20"/>
  <c r="N76" i="20" s="1"/>
  <c r="M73" i="20"/>
  <c r="N73" i="20" s="1"/>
  <c r="M72" i="20"/>
  <c r="N72" i="20" s="1"/>
  <c r="M68" i="20"/>
  <c r="N68" i="20" s="1"/>
  <c r="M65" i="20"/>
  <c r="N65" i="20" s="1"/>
  <c r="M61" i="20"/>
  <c r="N61" i="20" s="1"/>
  <c r="M58" i="20"/>
  <c r="N58" i="20" s="1"/>
  <c r="M53" i="20"/>
  <c r="N53" i="20" s="1"/>
  <c r="M47" i="20"/>
  <c r="N47" i="20" s="1"/>
  <c r="M45" i="20"/>
  <c r="N45" i="20" s="1"/>
  <c r="M38" i="20"/>
  <c r="N38" i="20" s="1"/>
  <c r="M32" i="20"/>
  <c r="N32" i="20" s="1"/>
  <c r="M30" i="20"/>
  <c r="N30" i="20" s="1"/>
  <c r="L50" i="10" l="1"/>
  <c r="I50" i="10" s="1"/>
  <c r="Q54" i="12"/>
  <c r="D50" i="11"/>
  <c r="AH53" i="11"/>
  <c r="AH50" i="11" s="1"/>
  <c r="Q73" i="12"/>
  <c r="R73" i="12"/>
  <c r="S73" i="12" s="1"/>
  <c r="R25" i="12"/>
  <c r="S25" i="12" s="1"/>
  <c r="R54" i="12"/>
  <c r="S54" i="12" s="1"/>
  <c r="G50" i="10"/>
  <c r="D53" i="10"/>
  <c r="G54" i="10"/>
  <c r="D54" i="10" s="1"/>
  <c r="D55" i="10"/>
  <c r="G73" i="10"/>
  <c r="G25" i="10" s="1"/>
  <c r="D25" i="10" s="1"/>
  <c r="D74" i="10"/>
  <c r="D73" i="10" s="1"/>
  <c r="D73" i="17"/>
  <c r="I59" i="10"/>
  <c r="U59" i="10"/>
  <c r="O59" i="10" s="1"/>
  <c r="D50" i="17"/>
  <c r="L49" i="10"/>
  <c r="I49" i="10" s="1"/>
  <c r="K28" i="10"/>
  <c r="K23" i="10"/>
  <c r="K21" i="10" s="1"/>
  <c r="K81" i="10" s="1"/>
  <c r="J28" i="10"/>
  <c r="J23" i="10"/>
  <c r="J21" i="10" l="1"/>
  <c r="J81" i="10" l="1"/>
  <c r="I213" i="20"/>
  <c r="M139" i="20" l="1"/>
  <c r="N139" i="20" s="1"/>
  <c r="M103" i="20" l="1"/>
  <c r="I57" i="20" l="1"/>
  <c r="J351" i="20" l="1"/>
  <c r="I351" i="20"/>
  <c r="J346" i="20"/>
  <c r="J341" i="20"/>
  <c r="M341" i="20" s="1"/>
  <c r="N341" i="20" s="1"/>
  <c r="I341" i="20"/>
  <c r="I282" i="20"/>
  <c r="I252" i="20"/>
  <c r="J247" i="20"/>
  <c r="M247" i="20" s="1"/>
  <c r="J211" i="20"/>
  <c r="J244" i="20" s="1"/>
  <c r="J245" i="20" s="1"/>
  <c r="I212" i="20"/>
  <c r="I201" i="20"/>
  <c r="I200" i="20"/>
  <c r="I199" i="20"/>
  <c r="I193" i="20"/>
  <c r="I191" i="20"/>
  <c r="J186" i="20"/>
  <c r="I377" i="20"/>
  <c r="I376" i="20" s="1"/>
  <c r="J377" i="20"/>
  <c r="I401" i="20"/>
  <c r="I400" i="20" s="1"/>
  <c r="J401" i="20"/>
  <c r="I429" i="20"/>
  <c r="J429" i="20"/>
  <c r="J107" i="20"/>
  <c r="M107" i="20" s="1"/>
  <c r="I104" i="20"/>
  <c r="J101" i="20"/>
  <c r="M101" i="20" s="1"/>
  <c r="I98" i="20"/>
  <c r="J96" i="20"/>
  <c r="I96" i="20"/>
  <c r="J90" i="20"/>
  <c r="I90" i="20"/>
  <c r="I118" i="20" s="1"/>
  <c r="I148" i="20" s="1"/>
  <c r="J71" i="20"/>
  <c r="I71" i="20"/>
  <c r="J63" i="20"/>
  <c r="I63" i="20"/>
  <c r="I56" i="20"/>
  <c r="I54" i="20" s="1"/>
  <c r="J88" i="20"/>
  <c r="I88" i="20"/>
  <c r="J39" i="20"/>
  <c r="I39" i="20"/>
  <c r="J24" i="20"/>
  <c r="I24" i="20"/>
  <c r="I82" i="20" s="1"/>
  <c r="L429" i="20"/>
  <c r="K429" i="20"/>
  <c r="H429" i="20"/>
  <c r="G429" i="20"/>
  <c r="F429" i="20"/>
  <c r="E429" i="20"/>
  <c r="D429" i="20"/>
  <c r="L428" i="20"/>
  <c r="H428" i="20"/>
  <c r="G428" i="20"/>
  <c r="H407" i="20"/>
  <c r="G407" i="20"/>
  <c r="L401" i="20"/>
  <c r="K401" i="20"/>
  <c r="K400" i="20" s="1"/>
  <c r="H401" i="20"/>
  <c r="H400" i="20" s="1"/>
  <c r="G401" i="20"/>
  <c r="G400" i="20" s="1"/>
  <c r="E401" i="20"/>
  <c r="E400" i="20" s="1"/>
  <c r="D401" i="20"/>
  <c r="L400" i="20"/>
  <c r="D400" i="20"/>
  <c r="G383" i="20"/>
  <c r="L377" i="20"/>
  <c r="L376" i="20" s="1"/>
  <c r="K377" i="20"/>
  <c r="H377" i="20"/>
  <c r="H376" i="20" s="1"/>
  <c r="G377" i="20"/>
  <c r="G376" i="20" s="1"/>
  <c r="F377" i="20"/>
  <c r="F376" i="20" s="1"/>
  <c r="E377" i="20"/>
  <c r="D377" i="20"/>
  <c r="D376" i="20" s="1"/>
  <c r="D375" i="20" s="1"/>
  <c r="D374" i="20" s="1"/>
  <c r="K376" i="20"/>
  <c r="K375" i="20" s="1"/>
  <c r="K374" i="20" s="1"/>
  <c r="E376" i="20"/>
  <c r="E375" i="20" s="1"/>
  <c r="E374" i="20" s="1"/>
  <c r="L368" i="20"/>
  <c r="K368" i="20"/>
  <c r="K351" i="20"/>
  <c r="H351" i="20"/>
  <c r="G351" i="20"/>
  <c r="F351" i="20"/>
  <c r="E351" i="20"/>
  <c r="D351" i="20"/>
  <c r="E348" i="20"/>
  <c r="E346" i="20" s="1"/>
  <c r="D348" i="20"/>
  <c r="D346" i="20" s="1"/>
  <c r="L346" i="20"/>
  <c r="K346" i="20"/>
  <c r="H346" i="20"/>
  <c r="G346" i="20"/>
  <c r="L343" i="20"/>
  <c r="L344" i="20" s="1"/>
  <c r="K343" i="20"/>
  <c r="K344" i="20" s="1"/>
  <c r="E343" i="20"/>
  <c r="E344" i="20" s="1"/>
  <c r="D343" i="20"/>
  <c r="D344" i="20" s="1"/>
  <c r="H341" i="20"/>
  <c r="G341" i="20"/>
  <c r="E306" i="20"/>
  <c r="E312" i="20" s="1"/>
  <c r="D306" i="20"/>
  <c r="D312" i="20" s="1"/>
  <c r="E304" i="20"/>
  <c r="D304" i="20"/>
  <c r="G282" i="20"/>
  <c r="F282" i="20"/>
  <c r="M282" i="20" s="1"/>
  <c r="N282" i="20" s="1"/>
  <c r="E282" i="20"/>
  <c r="D282" i="20"/>
  <c r="K266" i="20"/>
  <c r="K282" i="20" s="1"/>
  <c r="G252" i="20"/>
  <c r="L247" i="20"/>
  <c r="K247" i="20"/>
  <c r="H247" i="20"/>
  <c r="F247" i="20"/>
  <c r="E247" i="20"/>
  <c r="D247" i="20"/>
  <c r="D244" i="20"/>
  <c r="D245" i="20" s="1"/>
  <c r="E243" i="20"/>
  <c r="D243" i="20"/>
  <c r="D251" i="20" s="1"/>
  <c r="K214" i="20"/>
  <c r="K213" i="20"/>
  <c r="K212" i="20" s="1"/>
  <c r="K211" i="20" s="1"/>
  <c r="K244" i="20" s="1"/>
  <c r="K245" i="20" s="1"/>
  <c r="H213" i="20"/>
  <c r="H212" i="20" s="1"/>
  <c r="H211" i="20" s="1"/>
  <c r="H244" i="20" s="1"/>
  <c r="L212" i="20"/>
  <c r="L211" i="20" s="1"/>
  <c r="L244" i="20" s="1"/>
  <c r="L245" i="20" s="1"/>
  <c r="G212" i="20"/>
  <c r="D212" i="20"/>
  <c r="G211" i="20"/>
  <c r="E204" i="20"/>
  <c r="E244" i="20" s="1"/>
  <c r="E245" i="20" s="1"/>
  <c r="K201" i="20"/>
  <c r="G201" i="20"/>
  <c r="M201" i="20"/>
  <c r="N201" i="20" s="1"/>
  <c r="K200" i="20"/>
  <c r="G200" i="20"/>
  <c r="M200" i="20"/>
  <c r="N200" i="20" s="1"/>
  <c r="K199" i="20"/>
  <c r="G199" i="20"/>
  <c r="M199" i="20"/>
  <c r="N199" i="20" s="1"/>
  <c r="E197" i="20"/>
  <c r="E203" i="20" s="1"/>
  <c r="D197" i="20"/>
  <c r="D203" i="20" s="1"/>
  <c r="K196" i="20"/>
  <c r="L196" i="20" s="1"/>
  <c r="K195" i="20"/>
  <c r="L195" i="20" s="1"/>
  <c r="K193" i="20"/>
  <c r="G193" i="20"/>
  <c r="M193" i="20"/>
  <c r="N193" i="20" s="1"/>
  <c r="K191" i="20"/>
  <c r="G191" i="20"/>
  <c r="M191" i="20"/>
  <c r="N191" i="20" s="1"/>
  <c r="H186" i="20"/>
  <c r="K185" i="20"/>
  <c r="K176" i="20"/>
  <c r="G168" i="20"/>
  <c r="F168" i="20"/>
  <c r="K174" i="20"/>
  <c r="K168" i="20" s="1"/>
  <c r="M174" i="20"/>
  <c r="N174" i="20" s="1"/>
  <c r="E174" i="20"/>
  <c r="D174" i="20"/>
  <c r="H168" i="20"/>
  <c r="D161" i="20"/>
  <c r="L146" i="20"/>
  <c r="H138" i="20"/>
  <c r="J138" i="20" s="1"/>
  <c r="H137" i="20"/>
  <c r="J137" i="20" s="1"/>
  <c r="H136" i="20"/>
  <c r="J136" i="20" s="1"/>
  <c r="H135" i="20"/>
  <c r="J135" i="20" s="1"/>
  <c r="H134" i="20"/>
  <c r="J134" i="20" s="1"/>
  <c r="H133" i="20"/>
  <c r="J125" i="20" s="1"/>
  <c r="H132" i="20"/>
  <c r="J132" i="20" s="1"/>
  <c r="M131" i="20"/>
  <c r="N131" i="20" s="1"/>
  <c r="H130" i="20"/>
  <c r="J130" i="20" s="1"/>
  <c r="H129" i="20"/>
  <c r="J129" i="20" s="1"/>
  <c r="H128" i="20"/>
  <c r="J128" i="20" s="1"/>
  <c r="H127" i="20"/>
  <c r="J127" i="20" s="1"/>
  <c r="H126" i="20"/>
  <c r="J126" i="20" s="1"/>
  <c r="H125" i="20"/>
  <c r="H123" i="20"/>
  <c r="J123" i="20" s="1"/>
  <c r="H122" i="20"/>
  <c r="J122" i="20" s="1"/>
  <c r="H121" i="20"/>
  <c r="J121" i="20" s="1"/>
  <c r="H120" i="20"/>
  <c r="J120" i="20" s="1"/>
  <c r="H119" i="20"/>
  <c r="J119" i="20" s="1"/>
  <c r="H117" i="20"/>
  <c r="J117" i="20" s="1"/>
  <c r="M117" i="20" s="1"/>
  <c r="L109" i="20"/>
  <c r="H109" i="20"/>
  <c r="D109" i="20"/>
  <c r="H107" i="20"/>
  <c r="H104" i="20" s="1"/>
  <c r="E107" i="20"/>
  <c r="L105" i="20"/>
  <c r="K104" i="20"/>
  <c r="K97" i="20" s="1"/>
  <c r="G104" i="20"/>
  <c r="F104" i="20"/>
  <c r="F97" i="20" s="1"/>
  <c r="E104" i="20"/>
  <c r="D103" i="20"/>
  <c r="H101" i="20"/>
  <c r="H98" i="20" s="1"/>
  <c r="H97" i="20" s="1"/>
  <c r="L98" i="20"/>
  <c r="K98" i="20"/>
  <c r="G98" i="20"/>
  <c r="F98" i="20"/>
  <c r="E98" i="20"/>
  <c r="E103" i="20" s="1"/>
  <c r="G97" i="20"/>
  <c r="E97" i="20"/>
  <c r="D97" i="20"/>
  <c r="H96" i="20"/>
  <c r="G96" i="20"/>
  <c r="G139" i="20" s="1"/>
  <c r="F96" i="20"/>
  <c r="F124" i="20" s="1"/>
  <c r="H90" i="20"/>
  <c r="H118" i="20" s="1"/>
  <c r="G90" i="20"/>
  <c r="G118" i="20" s="1"/>
  <c r="G148" i="20" s="1"/>
  <c r="F90" i="20"/>
  <c r="F118" i="20" s="1"/>
  <c r="F148" i="20" s="1"/>
  <c r="H89" i="20"/>
  <c r="J89" i="20" s="1"/>
  <c r="K88" i="20"/>
  <c r="L88" i="20" s="1"/>
  <c r="F88" i="20"/>
  <c r="L79" i="20"/>
  <c r="L77" i="20"/>
  <c r="L76" i="20"/>
  <c r="L201" i="20" s="1"/>
  <c r="E75" i="20"/>
  <c r="D75" i="20"/>
  <c r="D74" i="20" s="1"/>
  <c r="E74" i="20"/>
  <c r="L73" i="20"/>
  <c r="L72" i="20"/>
  <c r="K71" i="20"/>
  <c r="H71" i="20"/>
  <c r="G71" i="20"/>
  <c r="E71" i="20"/>
  <c r="D71" i="20"/>
  <c r="L70" i="20"/>
  <c r="L69" i="20"/>
  <c r="H69" i="20"/>
  <c r="G69" i="20"/>
  <c r="E69" i="20"/>
  <c r="D69" i="20"/>
  <c r="L68" i="20"/>
  <c r="L200" i="20" s="1"/>
  <c r="L67" i="20"/>
  <c r="L66" i="20"/>
  <c r="L65" i="20"/>
  <c r="L193" i="20" s="1"/>
  <c r="K63" i="20"/>
  <c r="H63" i="20"/>
  <c r="G63" i="20"/>
  <c r="E63" i="20"/>
  <c r="D63" i="20"/>
  <c r="L61" i="20"/>
  <c r="L199" i="20" s="1"/>
  <c r="L58" i="20"/>
  <c r="L191" i="20" s="1"/>
  <c r="L57" i="20"/>
  <c r="L56" i="20" s="1"/>
  <c r="L54" i="20" s="1"/>
  <c r="H57" i="20"/>
  <c r="G57" i="20"/>
  <c r="G56" i="20" s="1"/>
  <c r="G54" i="20" s="1"/>
  <c r="M57" i="20"/>
  <c r="N57" i="20" s="1"/>
  <c r="E57" i="20"/>
  <c r="E56" i="20" s="1"/>
  <c r="E54" i="20" s="1"/>
  <c r="D57" i="20"/>
  <c r="K56" i="20"/>
  <c r="H56" i="20"/>
  <c r="H54" i="20" s="1"/>
  <c r="D56" i="20"/>
  <c r="D54" i="20" s="1"/>
  <c r="K54" i="20"/>
  <c r="L53" i="20"/>
  <c r="L47" i="20"/>
  <c r="L45" i="20"/>
  <c r="H45" i="20"/>
  <c r="H88" i="20" s="1"/>
  <c r="G45" i="20"/>
  <c r="G88" i="20" s="1"/>
  <c r="G131" i="20" s="1"/>
  <c r="K39" i="20"/>
  <c r="F39" i="20"/>
  <c r="F75" i="20" s="1"/>
  <c r="F203" i="20" s="1"/>
  <c r="E39" i="20"/>
  <c r="E82" i="20" s="1"/>
  <c r="D39" i="20"/>
  <c r="D82" i="20" s="1"/>
  <c r="L38" i="20"/>
  <c r="L185" i="20" s="1"/>
  <c r="L32" i="20"/>
  <c r="L176" i="20" s="1"/>
  <c r="L30" i="20"/>
  <c r="L174" i="20" s="1"/>
  <c r="K24" i="20"/>
  <c r="K82" i="20" s="1"/>
  <c r="H24" i="20"/>
  <c r="G24" i="20"/>
  <c r="F24" i="20"/>
  <c r="M212" i="20" l="1"/>
  <c r="N212" i="20" s="1"/>
  <c r="F74" i="20"/>
  <c r="F306" i="20"/>
  <c r="F312" i="20" s="1"/>
  <c r="M124" i="20"/>
  <c r="N124" i="20" s="1"/>
  <c r="J104" i="20"/>
  <c r="M104" i="20" s="1"/>
  <c r="N104" i="20" s="1"/>
  <c r="G375" i="20"/>
  <c r="G374" i="20" s="1"/>
  <c r="M39" i="20"/>
  <c r="N39" i="20" s="1"/>
  <c r="H375" i="20"/>
  <c r="H374" i="20" s="1"/>
  <c r="M71" i="20"/>
  <c r="N71" i="20" s="1"/>
  <c r="M96" i="20"/>
  <c r="N96" i="20" s="1"/>
  <c r="M429" i="20"/>
  <c r="N429" i="20" s="1"/>
  <c r="M377" i="20"/>
  <c r="N377" i="20" s="1"/>
  <c r="M176" i="20"/>
  <c r="N176" i="20" s="1"/>
  <c r="M346" i="20"/>
  <c r="N346" i="20" s="1"/>
  <c r="H39" i="20"/>
  <c r="L39" i="20"/>
  <c r="H306" i="20"/>
  <c r="H312" i="20" s="1"/>
  <c r="M24" i="20"/>
  <c r="N24" i="20" s="1"/>
  <c r="M88" i="20"/>
  <c r="N88" i="20" s="1"/>
  <c r="H82" i="20"/>
  <c r="G39" i="20"/>
  <c r="G82" i="20" s="1"/>
  <c r="G110" i="20" s="1"/>
  <c r="F82" i="20"/>
  <c r="L168" i="20"/>
  <c r="E110" i="20"/>
  <c r="K75" i="20"/>
  <c r="E109" i="20"/>
  <c r="L104" i="20"/>
  <c r="L97" i="20" s="1"/>
  <c r="F125" i="20"/>
  <c r="F198" i="20" s="1"/>
  <c r="M344" i="20"/>
  <c r="N344" i="20" s="1"/>
  <c r="M343" i="20"/>
  <c r="N343" i="20" s="1"/>
  <c r="F375" i="20"/>
  <c r="F374" i="20" s="1"/>
  <c r="L375" i="20"/>
  <c r="L374" i="20" s="1"/>
  <c r="J54" i="20"/>
  <c r="M54" i="20" s="1"/>
  <c r="N54" i="20" s="1"/>
  <c r="M63" i="20"/>
  <c r="N63" i="20" s="1"/>
  <c r="M90" i="20"/>
  <c r="N90" i="20" s="1"/>
  <c r="M401" i="20"/>
  <c r="N401" i="20" s="1"/>
  <c r="M185" i="20"/>
  <c r="N185" i="20" s="1"/>
  <c r="M351" i="20"/>
  <c r="N351" i="20" s="1"/>
  <c r="F211" i="20"/>
  <c r="J82" i="20"/>
  <c r="J168" i="20"/>
  <c r="M168" i="20" s="1"/>
  <c r="N168" i="20" s="1"/>
  <c r="G75" i="20"/>
  <c r="J400" i="20"/>
  <c r="M400" i="20" s="1"/>
  <c r="N400" i="20" s="1"/>
  <c r="J376" i="20"/>
  <c r="M376" i="20" s="1"/>
  <c r="N376" i="20" s="1"/>
  <c r="L24" i="20"/>
  <c r="L82" i="20" s="1"/>
  <c r="L110" i="20" s="1"/>
  <c r="M203" i="20"/>
  <c r="N203" i="20" s="1"/>
  <c r="H75" i="20"/>
  <c r="L63" i="20"/>
  <c r="I168" i="20"/>
  <c r="I306" i="20" s="1"/>
  <c r="I312" i="20" s="1"/>
  <c r="I211" i="20"/>
  <c r="J98" i="20"/>
  <c r="M98" i="20" s="1"/>
  <c r="I97" i="20"/>
  <c r="I75" i="20"/>
  <c r="I74" i="20" s="1"/>
  <c r="I131" i="20"/>
  <c r="I375" i="20"/>
  <c r="I374" i="20" s="1"/>
  <c r="I124" i="20"/>
  <c r="L266" i="20"/>
  <c r="L282" i="20" s="1"/>
  <c r="H110" i="20"/>
  <c r="L161" i="20"/>
  <c r="E161" i="20"/>
  <c r="E140" i="20"/>
  <c r="G74" i="20"/>
  <c r="G203" i="20"/>
  <c r="K203" i="20"/>
  <c r="L203" i="20" s="1"/>
  <c r="L75" i="20"/>
  <c r="K74" i="20"/>
  <c r="L74" i="20" s="1"/>
  <c r="G125" i="20"/>
  <c r="G198" i="20" s="1"/>
  <c r="G197" i="20" s="1"/>
  <c r="H148" i="20"/>
  <c r="E251" i="20"/>
  <c r="K110" i="20"/>
  <c r="K96" i="20"/>
  <c r="L306" i="20"/>
  <c r="L312" i="20" s="1"/>
  <c r="H74" i="20"/>
  <c r="H245" i="20"/>
  <c r="G124" i="20"/>
  <c r="H243" i="20"/>
  <c r="G244" i="20"/>
  <c r="G245" i="20" s="1"/>
  <c r="G306" i="20"/>
  <c r="G312" i="20" s="1"/>
  <c r="K306" i="20"/>
  <c r="K312" i="20" s="1"/>
  <c r="L351" i="20"/>
  <c r="L71" i="20"/>
  <c r="J75" i="20" l="1"/>
  <c r="J74" i="20" s="1"/>
  <c r="M74" i="20" s="1"/>
  <c r="N74" i="20" s="1"/>
  <c r="M198" i="20"/>
  <c r="N198" i="20" s="1"/>
  <c r="F110" i="20"/>
  <c r="F161" i="20" s="1"/>
  <c r="J154" i="20"/>
  <c r="J375" i="20"/>
  <c r="M375" i="20" s="1"/>
  <c r="N375" i="20" s="1"/>
  <c r="M118" i="20"/>
  <c r="N118" i="20" s="1"/>
  <c r="J148" i="20"/>
  <c r="M148" i="20" s="1"/>
  <c r="N148" i="20" s="1"/>
  <c r="J306" i="20"/>
  <c r="J312" i="20" s="1"/>
  <c r="M82" i="20"/>
  <c r="N82" i="20" s="1"/>
  <c r="G140" i="20"/>
  <c r="G154" i="20" s="1"/>
  <c r="G161" i="20"/>
  <c r="M125" i="20"/>
  <c r="N125" i="20" s="1"/>
  <c r="M56" i="20"/>
  <c r="N56" i="20" s="1"/>
  <c r="F244" i="20"/>
  <c r="M211" i="20"/>
  <c r="N211" i="20" s="1"/>
  <c r="J243" i="20"/>
  <c r="I139" i="20"/>
  <c r="I125" i="20" s="1"/>
  <c r="I198" i="20" s="1"/>
  <c r="I197" i="20" s="1"/>
  <c r="I244" i="20"/>
  <c r="J97" i="20"/>
  <c r="I110" i="20"/>
  <c r="I116" i="20" s="1"/>
  <c r="I146" i="20" s="1"/>
  <c r="I203" i="20"/>
  <c r="K124" i="20"/>
  <c r="K139" i="20" s="1"/>
  <c r="L139" i="20" s="1"/>
  <c r="L96" i="20"/>
  <c r="G186" i="20"/>
  <c r="G116" i="20"/>
  <c r="H251" i="20"/>
  <c r="K161" i="20"/>
  <c r="K125" i="20"/>
  <c r="K140" i="20" s="1"/>
  <c r="K154" i="20" s="1"/>
  <c r="L154" i="20" s="1"/>
  <c r="H140" i="20"/>
  <c r="H116" i="20"/>
  <c r="H161" i="20"/>
  <c r="F140" i="20" l="1"/>
  <c r="F146" i="20" s="1"/>
  <c r="F116" i="20"/>
  <c r="J374" i="20"/>
  <c r="M374" i="20" s="1"/>
  <c r="N374" i="20" s="1"/>
  <c r="M75" i="20"/>
  <c r="N75" i="20" s="1"/>
  <c r="M197" i="20"/>
  <c r="N197" i="20" s="1"/>
  <c r="F186" i="20"/>
  <c r="K116" i="20"/>
  <c r="J110" i="20"/>
  <c r="M97" i="20"/>
  <c r="N97" i="20" s="1"/>
  <c r="F245" i="20"/>
  <c r="M245" i="20" s="1"/>
  <c r="N245" i="20" s="1"/>
  <c r="M244" i="20"/>
  <c r="N244" i="20" s="1"/>
  <c r="J251" i="20"/>
  <c r="J253" i="20" s="1"/>
  <c r="I186" i="20"/>
  <c r="I243" i="20" s="1"/>
  <c r="I245" i="20"/>
  <c r="I140" i="20"/>
  <c r="I161" i="20"/>
  <c r="H154" i="20"/>
  <c r="K198" i="20"/>
  <c r="K131" i="20"/>
  <c r="L125" i="20"/>
  <c r="G243" i="20"/>
  <c r="M110" i="20" l="1"/>
  <c r="N110" i="20" s="1"/>
  <c r="J161" i="20"/>
  <c r="M161" i="20" s="1"/>
  <c r="N161" i="20" s="1"/>
  <c r="J140" i="20"/>
  <c r="M140" i="20" s="1"/>
  <c r="N140" i="20" s="1"/>
  <c r="F243" i="20"/>
  <c r="M186" i="20"/>
  <c r="N186" i="20" s="1"/>
  <c r="I251" i="20"/>
  <c r="I154" i="20"/>
  <c r="G251" i="20"/>
  <c r="L131" i="20"/>
  <c r="L198" i="20"/>
  <c r="L186" i="20" s="1"/>
  <c r="L243" i="20" s="1"/>
  <c r="L251" i="20" s="1"/>
  <c r="L140" i="20"/>
  <c r="K186" i="20"/>
  <c r="K243" i="20" s="1"/>
  <c r="K251" i="20" s="1"/>
  <c r="K197" i="20"/>
  <c r="L197" i="20" s="1"/>
  <c r="M116" i="20" l="1"/>
  <c r="N116" i="20" s="1"/>
  <c r="M146" i="20"/>
  <c r="N146" i="20" s="1"/>
  <c r="M154" i="20"/>
  <c r="N154" i="20" s="1"/>
  <c r="F251" i="20"/>
  <c r="M243" i="20"/>
  <c r="N243" i="20" s="1"/>
  <c r="I253" i="20"/>
  <c r="G253" i="20"/>
  <c r="F253" i="20" l="1"/>
  <c r="M251" i="20"/>
  <c r="N251" i="20" s="1"/>
  <c r="BC73" i="18"/>
  <c r="BB73" i="18"/>
  <c r="BB25" i="18" s="1"/>
  <c r="BA73" i="18"/>
  <c r="AZ73" i="18"/>
  <c r="AX25" i="18"/>
  <c r="AW73" i="18"/>
  <c r="AV73" i="18"/>
  <c r="AU73" i="18"/>
  <c r="AT73" i="18"/>
  <c r="AT25" i="18" s="1"/>
  <c r="AS73" i="18"/>
  <c r="AR73" i="18"/>
  <c r="AQ73" i="18"/>
  <c r="AP73" i="18"/>
  <c r="AP25" i="18" s="1"/>
  <c r="AO73" i="18"/>
  <c r="AN73" i="18"/>
  <c r="AM73" i="18"/>
  <c r="AL73" i="18"/>
  <c r="AL25" i="18" s="1"/>
  <c r="AK73" i="18"/>
  <c r="AJ73" i="18"/>
  <c r="AI73" i="18"/>
  <c r="AH73" i="18"/>
  <c r="AH25" i="18" s="1"/>
  <c r="AG73" i="18"/>
  <c r="AF73" i="18"/>
  <c r="AE73" i="18"/>
  <c r="AD73" i="18"/>
  <c r="AD25" i="18" s="1"/>
  <c r="AC73" i="18"/>
  <c r="AB73" i="18"/>
  <c r="AA73" i="18"/>
  <c r="Z73" i="18"/>
  <c r="Z25" i="18" s="1"/>
  <c r="Y73" i="18"/>
  <c r="U73" i="18"/>
  <c r="T73" i="18"/>
  <c r="T25" i="18" s="1"/>
  <c r="S73" i="18"/>
  <c r="R73" i="18"/>
  <c r="Q73" i="18"/>
  <c r="P73" i="18"/>
  <c r="P25" i="18" s="1"/>
  <c r="O73" i="18"/>
  <c r="N73" i="18"/>
  <c r="M73" i="18"/>
  <c r="L73" i="18"/>
  <c r="L25" i="18" s="1"/>
  <c r="K73" i="18"/>
  <c r="J73" i="18"/>
  <c r="I73" i="18"/>
  <c r="H73" i="18"/>
  <c r="H25" i="18" s="1"/>
  <c r="G73" i="18"/>
  <c r="F73" i="18"/>
  <c r="E73" i="18"/>
  <c r="BB56" i="18"/>
  <c r="BA56" i="18"/>
  <c r="AW56" i="18"/>
  <c r="AT56" i="18"/>
  <c r="AS56" i="18"/>
  <c r="AP56" i="18"/>
  <c r="AO56" i="18"/>
  <c r="AL56" i="18"/>
  <c r="AK56" i="18"/>
  <c r="AH56" i="18"/>
  <c r="AG56" i="18"/>
  <c r="AD56" i="18"/>
  <c r="AC56" i="18"/>
  <c r="Z56" i="18"/>
  <c r="Y56" i="18"/>
  <c r="V56" i="18"/>
  <c r="U56" i="18"/>
  <c r="R56" i="18"/>
  <c r="Q56" i="18"/>
  <c r="N56" i="18"/>
  <c r="M56" i="18"/>
  <c r="J56" i="18"/>
  <c r="I56" i="18"/>
  <c r="F56" i="18"/>
  <c r="E56" i="18"/>
  <c r="BC56" i="18"/>
  <c r="AZ56" i="18"/>
  <c r="AV56" i="18"/>
  <c r="AU56" i="18"/>
  <c r="AR56" i="18"/>
  <c r="AQ56" i="18"/>
  <c r="AN56" i="18"/>
  <c r="AM56" i="18"/>
  <c r="AJ56" i="18"/>
  <c r="AI56" i="18"/>
  <c r="AF56" i="18"/>
  <c r="AE56" i="18"/>
  <c r="AB56" i="18"/>
  <c r="AA56" i="18"/>
  <c r="X56" i="18"/>
  <c r="W56" i="18"/>
  <c r="T56" i="18"/>
  <c r="S56" i="18"/>
  <c r="P56" i="18"/>
  <c r="O56" i="18"/>
  <c r="L56" i="18"/>
  <c r="K56" i="18"/>
  <c r="H56" i="18"/>
  <c r="G56" i="18"/>
  <c r="BC54" i="18"/>
  <c r="BB54" i="18"/>
  <c r="BB49" i="18" s="1"/>
  <c r="BB45" i="18" s="1"/>
  <c r="BA54" i="18"/>
  <c r="AZ54" i="18"/>
  <c r="AX54" i="18"/>
  <c r="AX49" i="18" s="1"/>
  <c r="AW54" i="18"/>
  <c r="AV54" i="18"/>
  <c r="AU54" i="18"/>
  <c r="AT54" i="18"/>
  <c r="AS54" i="18"/>
  <c r="AR54" i="18"/>
  <c r="AQ54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Y49" i="18" s="1"/>
  <c r="Y45" i="18" s="1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BA49" i="18"/>
  <c r="AW50" i="18"/>
  <c r="AW49" i="18" s="1"/>
  <c r="AW45" i="18" s="1"/>
  <c r="AV50" i="18"/>
  <c r="AV49" i="18" s="1"/>
  <c r="AU50" i="18"/>
  <c r="AU49" i="18" s="1"/>
  <c r="AU45" i="18" s="1"/>
  <c r="AT50" i="18"/>
  <c r="AS50" i="18"/>
  <c r="AS49" i="18" s="1"/>
  <c r="AR50" i="18"/>
  <c r="AQ50" i="18"/>
  <c r="AP50" i="18"/>
  <c r="AO50" i="18"/>
  <c r="AO49" i="18" s="1"/>
  <c r="AO45" i="18" s="1"/>
  <c r="AN50" i="18"/>
  <c r="AN49" i="18" s="1"/>
  <c r="AM50" i="18"/>
  <c r="AL50" i="18"/>
  <c r="AK50" i="18"/>
  <c r="AK49" i="18" s="1"/>
  <c r="AJ50" i="18"/>
  <c r="AI50" i="18"/>
  <c r="AI49" i="18" s="1"/>
  <c r="AI45" i="18" s="1"/>
  <c r="AH50" i="18"/>
  <c r="AG50" i="18"/>
  <c r="AG49" i="18" s="1"/>
  <c r="AG45" i="18" s="1"/>
  <c r="AF50" i="18"/>
  <c r="AF49" i="18" s="1"/>
  <c r="AE50" i="18"/>
  <c r="AD50" i="18"/>
  <c r="AC50" i="18"/>
  <c r="AC49" i="18" s="1"/>
  <c r="AB50" i="18"/>
  <c r="AA50" i="18"/>
  <c r="Z50" i="18"/>
  <c r="W50" i="18"/>
  <c r="W49" i="18" s="1"/>
  <c r="W45" i="18" s="1"/>
  <c r="V49" i="18"/>
  <c r="U50" i="18"/>
  <c r="T50" i="18"/>
  <c r="T49" i="18" s="1"/>
  <c r="T45" i="18" s="1"/>
  <c r="T23" i="18" s="1"/>
  <c r="S50" i="18"/>
  <c r="R50" i="18"/>
  <c r="R49" i="18" s="1"/>
  <c r="Q50" i="18"/>
  <c r="P50" i="18"/>
  <c r="P49" i="18" s="1"/>
  <c r="O50" i="18"/>
  <c r="O49" i="18" s="1"/>
  <c r="O45" i="18" s="1"/>
  <c r="N50" i="18"/>
  <c r="N49" i="18" s="1"/>
  <c r="M50" i="18"/>
  <c r="L50" i="18"/>
  <c r="L49" i="18" s="1"/>
  <c r="L45" i="18" s="1"/>
  <c r="K50" i="18"/>
  <c r="J50" i="18"/>
  <c r="J49" i="18" s="1"/>
  <c r="I50" i="18"/>
  <c r="H50" i="18"/>
  <c r="H49" i="18" s="1"/>
  <c r="H45" i="18" s="1"/>
  <c r="G50" i="18"/>
  <c r="G49" i="18" s="1"/>
  <c r="G45" i="18" s="1"/>
  <c r="F50" i="18"/>
  <c r="F49" i="18" s="1"/>
  <c r="E50" i="18"/>
  <c r="BC49" i="18"/>
  <c r="AZ49" i="18"/>
  <c r="AZ45" i="18" s="1"/>
  <c r="AR49" i="18"/>
  <c r="AR45" i="18" s="1"/>
  <c r="AQ49" i="18"/>
  <c r="AM49" i="18"/>
  <c r="AM45" i="18" s="1"/>
  <c r="AM23" i="18" s="1"/>
  <c r="AJ49" i="18"/>
  <c r="AJ45" i="18" s="1"/>
  <c r="AE49" i="18"/>
  <c r="AE45" i="18" s="1"/>
  <c r="AB49" i="18"/>
  <c r="AB45" i="18" s="1"/>
  <c r="AA49" i="18"/>
  <c r="S49" i="18"/>
  <c r="S45" i="18" s="1"/>
  <c r="K49" i="18"/>
  <c r="K45" i="18" s="1"/>
  <c r="BC46" i="18"/>
  <c r="BB46" i="18"/>
  <c r="BA46" i="18"/>
  <c r="AZ46" i="18"/>
  <c r="AY46" i="18"/>
  <c r="AX46" i="18"/>
  <c r="AW46" i="18"/>
  <c r="AV46" i="18"/>
  <c r="AU46" i="18"/>
  <c r="AT46" i="18"/>
  <c r="AS46" i="18"/>
  <c r="AR46" i="18"/>
  <c r="AQ46" i="18"/>
  <c r="AP46" i="18"/>
  <c r="AO46" i="18"/>
  <c r="AN46" i="18"/>
  <c r="AM46" i="18"/>
  <c r="AL46" i="18"/>
  <c r="AK46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BC25" i="18"/>
  <c r="BA25" i="18"/>
  <c r="AZ25" i="18"/>
  <c r="AW25" i="18"/>
  <c r="AV25" i="18"/>
  <c r="AU25" i="18"/>
  <c r="AS25" i="18"/>
  <c r="AR25" i="18"/>
  <c r="AQ25" i="18"/>
  <c r="AO25" i="18"/>
  <c r="AN25" i="18"/>
  <c r="AM25" i="18"/>
  <c r="AK25" i="18"/>
  <c r="AJ25" i="18"/>
  <c r="AI25" i="18"/>
  <c r="AG25" i="18"/>
  <c r="AF25" i="18"/>
  <c r="AE25" i="18"/>
  <c r="AC25" i="18"/>
  <c r="AB25" i="18"/>
  <c r="AA25" i="18"/>
  <c r="Y25" i="18"/>
  <c r="W25" i="18"/>
  <c r="U25" i="18"/>
  <c r="S25" i="18"/>
  <c r="R25" i="18"/>
  <c r="Q25" i="18"/>
  <c r="O25" i="18"/>
  <c r="N25" i="18"/>
  <c r="M25" i="18"/>
  <c r="K25" i="18"/>
  <c r="J25" i="18"/>
  <c r="I25" i="18"/>
  <c r="G25" i="18"/>
  <c r="F25" i="18"/>
  <c r="E25" i="18"/>
  <c r="D73" i="18"/>
  <c r="D25" i="18" s="1"/>
  <c r="D56" i="18"/>
  <c r="D54" i="18"/>
  <c r="D50" i="18"/>
  <c r="D49" i="18" s="1"/>
  <c r="D46" i="18"/>
  <c r="AE23" i="18" l="1"/>
  <c r="AI23" i="18"/>
  <c r="AI21" i="18" s="1"/>
  <c r="AA45" i="18"/>
  <c r="AA23" i="18" s="1"/>
  <c r="AA21" i="18" s="1"/>
  <c r="AQ45" i="18"/>
  <c r="AQ23" i="18" s="1"/>
  <c r="AQ21" i="18" s="1"/>
  <c r="AY45" i="18"/>
  <c r="AY23" i="18" s="1"/>
  <c r="AY21" i="18" s="1"/>
  <c r="G23" i="18"/>
  <c r="G21" i="18" s="1"/>
  <c r="O23" i="18"/>
  <c r="O21" i="18" s="1"/>
  <c r="W23" i="18"/>
  <c r="W21" i="18" s="1"/>
  <c r="T21" i="18"/>
  <c r="AM21" i="18"/>
  <c r="BC45" i="18"/>
  <c r="AU23" i="18"/>
  <c r="AU21" i="18" s="1"/>
  <c r="E49" i="18"/>
  <c r="E45" i="18" s="1"/>
  <c r="I49" i="18"/>
  <c r="I45" i="18" s="1"/>
  <c r="M49" i="18"/>
  <c r="Q49" i="18"/>
  <c r="U49" i="18"/>
  <c r="U45" i="18" s="1"/>
  <c r="Z49" i="18"/>
  <c r="Z45" i="18" s="1"/>
  <c r="Z23" i="18" s="1"/>
  <c r="Z21" i="18" s="1"/>
  <c r="AD49" i="18"/>
  <c r="AD45" i="18" s="1"/>
  <c r="AD23" i="18" s="1"/>
  <c r="AD21" i="18" s="1"/>
  <c r="AH49" i="18"/>
  <c r="AH45" i="18" s="1"/>
  <c r="AH23" i="18" s="1"/>
  <c r="AH21" i="18" s="1"/>
  <c r="AL49" i="18"/>
  <c r="AL45" i="18" s="1"/>
  <c r="AP49" i="18"/>
  <c r="AP45" i="18" s="1"/>
  <c r="AT49" i="18"/>
  <c r="AT45" i="18" s="1"/>
  <c r="AT23" i="18" s="1"/>
  <c r="AT21" i="18" s="1"/>
  <c r="AE21" i="18"/>
  <c r="F45" i="18"/>
  <c r="F23" i="18" s="1"/>
  <c r="F21" i="18" s="1"/>
  <c r="J45" i="18"/>
  <c r="N45" i="18"/>
  <c r="N23" i="18" s="1"/>
  <c r="N21" i="18" s="1"/>
  <c r="R45" i="18"/>
  <c r="R23" i="18" s="1"/>
  <c r="R21" i="18" s="1"/>
  <c r="V45" i="18"/>
  <c r="V23" i="18" s="1"/>
  <c r="P45" i="18"/>
  <c r="AC45" i="18"/>
  <c r="AC23" i="18" s="1"/>
  <c r="AC21" i="18" s="1"/>
  <c r="AK45" i="18"/>
  <c r="AK23" i="18" s="1"/>
  <c r="AK21" i="18" s="1"/>
  <c r="AS45" i="18"/>
  <c r="BA45" i="18"/>
  <c r="AJ23" i="18"/>
  <c r="AJ21" i="18" s="1"/>
  <c r="AZ23" i="18"/>
  <c r="AZ21" i="18" s="1"/>
  <c r="P23" i="18"/>
  <c r="P21" i="18" s="1"/>
  <c r="AS23" i="18"/>
  <c r="AS21" i="18" s="1"/>
  <c r="H23" i="18"/>
  <c r="H21" i="18" s="1"/>
  <c r="Y23" i="18"/>
  <c r="Y21" i="18" s="1"/>
  <c r="AO23" i="18"/>
  <c r="AO21" i="18" s="1"/>
  <c r="K23" i="18"/>
  <c r="K21" i="18" s="1"/>
  <c r="S23" i="18"/>
  <c r="S21" i="18" s="1"/>
  <c r="L23" i="18"/>
  <c r="L21" i="18" s="1"/>
  <c r="AB23" i="18"/>
  <c r="AB21" i="18" s="1"/>
  <c r="AG23" i="18"/>
  <c r="AG21" i="18" s="1"/>
  <c r="AR23" i="18"/>
  <c r="AR21" i="18" s="1"/>
  <c r="AW23" i="18"/>
  <c r="AW21" i="18" s="1"/>
  <c r="AF45" i="18"/>
  <c r="AN45" i="18"/>
  <c r="AV45" i="18"/>
  <c r="M45" i="18"/>
  <c r="Q45" i="18"/>
  <c r="BB23" i="18"/>
  <c r="BB21" i="18" s="1"/>
  <c r="K252" i="20"/>
  <c r="M253" i="20"/>
  <c r="N253" i="20" s="1"/>
  <c r="D45" i="18"/>
  <c r="AP23" i="18" l="1"/>
  <c r="AP21" i="18" s="1"/>
  <c r="AL23" i="18"/>
  <c r="AL21" i="18" s="1"/>
  <c r="BA23" i="18"/>
  <c r="BA21" i="18" s="1"/>
  <c r="BC23" i="18"/>
  <c r="BC21" i="18" s="1"/>
  <c r="J23" i="18"/>
  <c r="J21" i="18" s="1"/>
  <c r="U23" i="18"/>
  <c r="U21" i="18" s="1"/>
  <c r="AV23" i="18"/>
  <c r="AV21" i="18" s="1"/>
  <c r="AN23" i="18"/>
  <c r="AN21" i="18" s="1"/>
  <c r="E23" i="18"/>
  <c r="E21" i="18" s="1"/>
  <c r="Q23" i="18"/>
  <c r="Q21" i="18" s="1"/>
  <c r="M23" i="18"/>
  <c r="M21" i="18" s="1"/>
  <c r="I23" i="18"/>
  <c r="I21" i="18" s="1"/>
  <c r="AF23" i="18"/>
  <c r="AF21" i="18" s="1"/>
  <c r="L252" i="20"/>
  <c r="K253" i="20"/>
  <c r="L253" i="20" s="1"/>
  <c r="D23" i="18"/>
  <c r="D21" i="18" s="1"/>
  <c r="AT51" i="17" l="1"/>
  <c r="AD56" i="17"/>
  <c r="AD54" i="17"/>
  <c r="AD46" i="17"/>
  <c r="D54" i="17"/>
  <c r="D49" i="17" s="1"/>
  <c r="D46" i="17"/>
  <c r="D25" i="17"/>
  <c r="AY80" i="17"/>
  <c r="AT80" i="17"/>
  <c r="AO80" i="17"/>
  <c r="AJ80" i="17"/>
  <c r="AI80" i="17"/>
  <c r="AH80" i="17"/>
  <c r="AG80" i="17"/>
  <c r="AF80" i="17"/>
  <c r="AY76" i="17"/>
  <c r="AT76" i="17"/>
  <c r="AO76" i="17"/>
  <c r="AJ76" i="17"/>
  <c r="AI76" i="17"/>
  <c r="AH76" i="17"/>
  <c r="AG76" i="17"/>
  <c r="AF76" i="17"/>
  <c r="AY75" i="17"/>
  <c r="AT75" i="17"/>
  <c r="AO75" i="17"/>
  <c r="AJ75" i="17"/>
  <c r="AI75" i="17"/>
  <c r="AH75" i="17"/>
  <c r="AG75" i="17"/>
  <c r="AF75" i="17"/>
  <c r="AY74" i="17"/>
  <c r="AY73" i="17" s="1"/>
  <c r="AT74" i="17"/>
  <c r="AT73" i="17" s="1"/>
  <c r="AO74" i="17"/>
  <c r="AO73" i="17" s="1"/>
  <c r="AJ74" i="17"/>
  <c r="AJ73" i="17" s="1"/>
  <c r="AI74" i="17"/>
  <c r="AI73" i="17" s="1"/>
  <c r="AH74" i="17"/>
  <c r="AH73" i="17" s="1"/>
  <c r="AG74" i="17"/>
  <c r="AG73" i="17" s="1"/>
  <c r="AF74" i="17"/>
  <c r="AF73" i="17" s="1"/>
  <c r="BC25" i="17"/>
  <c r="BB25" i="17"/>
  <c r="AY58" i="17"/>
  <c r="AY57" i="17" s="1"/>
  <c r="AT58" i="17"/>
  <c r="AT57" i="17" s="1"/>
  <c r="AO58" i="17"/>
  <c r="AO57" i="17" s="1"/>
  <c r="AJ58" i="17"/>
  <c r="AI58" i="17"/>
  <c r="AH58" i="17"/>
  <c r="AG58" i="17"/>
  <c r="AF58" i="17"/>
  <c r="BC56" i="17"/>
  <c r="BB56" i="17"/>
  <c r="BA56" i="17"/>
  <c r="AW56" i="17"/>
  <c r="AS56" i="17"/>
  <c r="AR56" i="17"/>
  <c r="AQ56" i="17"/>
  <c r="AH57" i="17"/>
  <c r="AJ57" i="17"/>
  <c r="AI57" i="17"/>
  <c r="AG57" i="17"/>
  <c r="AZ56" i="17"/>
  <c r="AX56" i="17"/>
  <c r="AV56" i="17"/>
  <c r="AP56" i="17"/>
  <c r="AN56" i="17"/>
  <c r="AL56" i="17"/>
  <c r="AT55" i="17"/>
  <c r="AO55" i="17"/>
  <c r="AJ55" i="17"/>
  <c r="AH55" i="17"/>
  <c r="BB54" i="17"/>
  <c r="AX54" i="17"/>
  <c r="AW54" i="17"/>
  <c r="AV54" i="17"/>
  <c r="AU54" i="17"/>
  <c r="AU49" i="17" s="1"/>
  <c r="AS54" i="17"/>
  <c r="AR54" i="17"/>
  <c r="AQ54" i="17"/>
  <c r="AP54" i="17"/>
  <c r="AN54" i="17"/>
  <c r="AM54" i="17"/>
  <c r="AL54" i="17"/>
  <c r="AK54" i="17"/>
  <c r="AJ54" i="17" s="1"/>
  <c r="AH54" i="17"/>
  <c r="AY53" i="17"/>
  <c r="AT53" i="17"/>
  <c r="AO53" i="17"/>
  <c r="AJ53" i="17"/>
  <c r="AI53" i="17"/>
  <c r="AH53" i="17"/>
  <c r="AG53" i="17"/>
  <c r="AF53" i="17"/>
  <c r="AT52" i="17"/>
  <c r="AT50" i="17" s="1"/>
  <c r="AO52" i="17"/>
  <c r="AJ52" i="17"/>
  <c r="AO51" i="17"/>
  <c r="AH51" i="17"/>
  <c r="AX49" i="17"/>
  <c r="AV49" i="17"/>
  <c r="AR49" i="17"/>
  <c r="AJ50" i="17"/>
  <c r="AW49" i="17"/>
  <c r="AS49" i="17"/>
  <c r="AQ49" i="17"/>
  <c r="AQ45" i="17" s="1"/>
  <c r="AQ28" i="17" s="1"/>
  <c r="AY47" i="17"/>
  <c r="AT47" i="17"/>
  <c r="AO47" i="17"/>
  <c r="AI47" i="17"/>
  <c r="AH47" i="17"/>
  <c r="AG47" i="17"/>
  <c r="AF47" i="17"/>
  <c r="AY46" i="17"/>
  <c r="AT46" i="17"/>
  <c r="AO46" i="17"/>
  <c r="AN46" i="17"/>
  <c r="AI46" i="17" s="1"/>
  <c r="AH46" i="17"/>
  <c r="AG46" i="17"/>
  <c r="AY27" i="17"/>
  <c r="AT27" i="17"/>
  <c r="AO27" i="17"/>
  <c r="AJ27" i="17"/>
  <c r="AI27" i="17"/>
  <c r="AH27" i="17"/>
  <c r="AG27" i="17"/>
  <c r="AF27" i="17"/>
  <c r="AY26" i="17"/>
  <c r="AT26" i="17"/>
  <c r="AO26" i="17"/>
  <c r="AJ26" i="17"/>
  <c r="AI26" i="17"/>
  <c r="AH26" i="17"/>
  <c r="AG26" i="17"/>
  <c r="AF26" i="17"/>
  <c r="BA25" i="17"/>
  <c r="AZ25" i="17"/>
  <c r="AX25" i="17"/>
  <c r="AW25" i="17"/>
  <c r="AV25" i="17"/>
  <c r="AU25" i="17"/>
  <c r="AS25" i="17"/>
  <c r="AR25" i="17"/>
  <c r="AQ25" i="17"/>
  <c r="AP25" i="17"/>
  <c r="AN25" i="17"/>
  <c r="AM25" i="17"/>
  <c r="AL25" i="17"/>
  <c r="AG25" i="17" s="1"/>
  <c r="AK25" i="17"/>
  <c r="AY24" i="17"/>
  <c r="AT24" i="17"/>
  <c r="AO24" i="17"/>
  <c r="AJ24" i="17"/>
  <c r="AI24" i="17"/>
  <c r="AH24" i="17"/>
  <c r="AG24" i="17"/>
  <c r="AF24" i="17"/>
  <c r="AY22" i="17"/>
  <c r="AT22" i="17"/>
  <c r="AO22" i="17"/>
  <c r="AJ22" i="17"/>
  <c r="AI22" i="17"/>
  <c r="AH22" i="17"/>
  <c r="AG22" i="17"/>
  <c r="AF22" i="17"/>
  <c r="F22" i="17"/>
  <c r="G22" i="17"/>
  <c r="H22" i="17"/>
  <c r="I22" i="17"/>
  <c r="F24" i="17"/>
  <c r="G24" i="17"/>
  <c r="H24" i="17"/>
  <c r="I24" i="17"/>
  <c r="F26" i="17"/>
  <c r="G26" i="17"/>
  <c r="H26" i="17"/>
  <c r="I26" i="17"/>
  <c r="F27" i="17"/>
  <c r="G27" i="17"/>
  <c r="H27" i="17"/>
  <c r="I27" i="17"/>
  <c r="F47" i="17"/>
  <c r="G47" i="17"/>
  <c r="H47" i="17"/>
  <c r="I47" i="17"/>
  <c r="F51" i="17"/>
  <c r="AZ51" i="17" s="1"/>
  <c r="AF51" i="17" s="1"/>
  <c r="G51" i="17"/>
  <c r="BA51" i="17" s="1"/>
  <c r="AG51" i="17" s="1"/>
  <c r="H51" i="17"/>
  <c r="I51" i="17"/>
  <c r="BC51" i="17" s="1"/>
  <c r="AI51" i="17" s="1"/>
  <c r="F52" i="17"/>
  <c r="AZ52" i="17" s="1"/>
  <c r="AZ50" i="17" s="1"/>
  <c r="G52" i="17"/>
  <c r="BA52" i="17" s="1"/>
  <c r="BA50" i="17" s="1"/>
  <c r="H52" i="17"/>
  <c r="BB50" i="17" s="1"/>
  <c r="AH50" i="17" s="1"/>
  <c r="I52" i="17"/>
  <c r="BC52" i="17" s="1"/>
  <c r="BC50" i="17" s="1"/>
  <c r="AI50" i="17" s="1"/>
  <c r="F53" i="17"/>
  <c r="G53" i="17"/>
  <c r="H53" i="17"/>
  <c r="I53" i="17"/>
  <c r="F55" i="17"/>
  <c r="AZ55" i="17" s="1"/>
  <c r="AF55" i="17" s="1"/>
  <c r="G55" i="17"/>
  <c r="BA55" i="17" s="1"/>
  <c r="AG55" i="17" s="1"/>
  <c r="H55" i="17"/>
  <c r="I55" i="17"/>
  <c r="BC55" i="17" s="1"/>
  <c r="AI55" i="17" s="1"/>
  <c r="F58" i="17"/>
  <c r="G58" i="17"/>
  <c r="H58" i="17"/>
  <c r="I58" i="17"/>
  <c r="F74" i="17"/>
  <c r="G74" i="17"/>
  <c r="H74" i="17"/>
  <c r="I74" i="17"/>
  <c r="F75" i="17"/>
  <c r="G75" i="17"/>
  <c r="H75" i="17"/>
  <c r="I75" i="17"/>
  <c r="F76" i="17"/>
  <c r="G76" i="17"/>
  <c r="H76" i="17"/>
  <c r="I76" i="17"/>
  <c r="F80" i="17"/>
  <c r="G80" i="17"/>
  <c r="H80" i="17"/>
  <c r="I80" i="17"/>
  <c r="Y80" i="17"/>
  <c r="Y76" i="17"/>
  <c r="Y75" i="17"/>
  <c r="Y74" i="17"/>
  <c r="Y58" i="17"/>
  <c r="Y57" i="17" s="1"/>
  <c r="AC56" i="17"/>
  <c r="AA56" i="17"/>
  <c r="AB56" i="17"/>
  <c r="Z56" i="17"/>
  <c r="Y55" i="17"/>
  <c r="AC54" i="17"/>
  <c r="AC49" i="17" s="1"/>
  <c r="AB54" i="17"/>
  <c r="AA54" i="17"/>
  <c r="Z54" i="17"/>
  <c r="Y53" i="17"/>
  <c r="Y52" i="17"/>
  <c r="Y51" i="17"/>
  <c r="AB49" i="17"/>
  <c r="Y47" i="17"/>
  <c r="AC46" i="17"/>
  <c r="AB46" i="17"/>
  <c r="AA46" i="17"/>
  <c r="Z46" i="17"/>
  <c r="Y27" i="17"/>
  <c r="Y26" i="17"/>
  <c r="AC25" i="17"/>
  <c r="AB25" i="17"/>
  <c r="AA25" i="17"/>
  <c r="Z25" i="17"/>
  <c r="Y24" i="17"/>
  <c r="Y22" i="17"/>
  <c r="T80" i="17"/>
  <c r="T76" i="17"/>
  <c r="T75" i="17"/>
  <c r="T74" i="17"/>
  <c r="T58" i="17"/>
  <c r="T57" i="17" s="1"/>
  <c r="X56" i="17"/>
  <c r="W56" i="17"/>
  <c r="V56" i="17"/>
  <c r="U56" i="17"/>
  <c r="T55" i="17"/>
  <c r="X54" i="17"/>
  <c r="X49" i="17" s="1"/>
  <c r="W54" i="17"/>
  <c r="V54" i="17"/>
  <c r="U54" i="17"/>
  <c r="T53" i="17"/>
  <c r="T52" i="17"/>
  <c r="T51" i="17"/>
  <c r="W49" i="17"/>
  <c r="U49" i="17"/>
  <c r="U45" i="17" s="1"/>
  <c r="T47" i="17"/>
  <c r="X46" i="17"/>
  <c r="W46" i="17"/>
  <c r="V46" i="17"/>
  <c r="T46" i="17" s="1"/>
  <c r="U46" i="17"/>
  <c r="T27" i="17"/>
  <c r="T26" i="17"/>
  <c r="X25" i="17"/>
  <c r="W25" i="17"/>
  <c r="V25" i="17"/>
  <c r="U25" i="17"/>
  <c r="T24" i="17"/>
  <c r="T22" i="17"/>
  <c r="O80" i="17"/>
  <c r="O76" i="17"/>
  <c r="O75" i="17"/>
  <c r="O74" i="17"/>
  <c r="O58" i="17"/>
  <c r="O57" i="17" s="1"/>
  <c r="P56" i="17"/>
  <c r="S56" i="17"/>
  <c r="O55" i="17"/>
  <c r="S54" i="17"/>
  <c r="R54" i="17"/>
  <c r="Q54" i="17"/>
  <c r="P54" i="17"/>
  <c r="O53" i="17"/>
  <c r="O51" i="17"/>
  <c r="Q49" i="17"/>
  <c r="S49" i="17"/>
  <c r="O47" i="17"/>
  <c r="S46" i="17"/>
  <c r="R46" i="17"/>
  <c r="Q46" i="17"/>
  <c r="P46" i="17"/>
  <c r="O27" i="17"/>
  <c r="O26" i="17"/>
  <c r="S25" i="17"/>
  <c r="R25" i="17"/>
  <c r="Q25" i="17"/>
  <c r="P25" i="17"/>
  <c r="O24" i="17"/>
  <c r="O22" i="17"/>
  <c r="J22" i="17"/>
  <c r="J24" i="17"/>
  <c r="J26" i="17"/>
  <c r="J27" i="17"/>
  <c r="J47" i="17"/>
  <c r="J51" i="17"/>
  <c r="J52" i="17"/>
  <c r="J53" i="17"/>
  <c r="J55" i="17"/>
  <c r="J58" i="17"/>
  <c r="J74" i="17"/>
  <c r="J75" i="17"/>
  <c r="J76" i="17"/>
  <c r="J80" i="17"/>
  <c r="I57" i="17"/>
  <c r="L56" i="17"/>
  <c r="M56" i="17"/>
  <c r="N54" i="17"/>
  <c r="M54" i="17"/>
  <c r="H54" i="17" s="1"/>
  <c r="L54" i="17"/>
  <c r="I50" i="17"/>
  <c r="M49" i="17"/>
  <c r="N46" i="17"/>
  <c r="I46" i="17" s="1"/>
  <c r="M46" i="17"/>
  <c r="L46" i="17"/>
  <c r="G46" i="17" s="1"/>
  <c r="N25" i="17"/>
  <c r="L25" i="17"/>
  <c r="F57" i="17"/>
  <c r="K54" i="17"/>
  <c r="K46" i="17"/>
  <c r="F46" i="17" s="1"/>
  <c r="K25" i="17"/>
  <c r="AH80" i="16"/>
  <c r="AG80" i="16"/>
  <c r="AF80" i="16"/>
  <c r="AE80" i="16"/>
  <c r="AD80" i="16"/>
  <c r="AH76" i="16"/>
  <c r="AG76" i="16"/>
  <c r="AF76" i="16"/>
  <c r="AE76" i="16"/>
  <c r="AD76" i="16"/>
  <c r="AH75" i="16"/>
  <c r="AG75" i="16"/>
  <c r="AF75" i="16"/>
  <c r="AE75" i="16"/>
  <c r="AD75" i="16"/>
  <c r="AH74" i="16"/>
  <c r="AG74" i="16"/>
  <c r="AF74" i="16"/>
  <c r="AE74" i="16"/>
  <c r="AD74" i="16"/>
  <c r="AH58" i="16"/>
  <c r="AG58" i="16"/>
  <c r="AF58" i="16"/>
  <c r="AE58" i="16"/>
  <c r="AD58" i="16"/>
  <c r="AD57" i="16" s="1"/>
  <c r="AH55" i="16"/>
  <c r="AG55" i="16"/>
  <c r="AF55" i="16"/>
  <c r="AE55" i="16"/>
  <c r="AD55" i="16"/>
  <c r="AH53" i="16"/>
  <c r="AG53" i="16"/>
  <c r="AF53" i="16"/>
  <c r="AE53" i="16"/>
  <c r="AD53" i="16"/>
  <c r="AH52" i="16"/>
  <c r="AG52" i="16"/>
  <c r="AF52" i="16"/>
  <c r="AE52" i="16"/>
  <c r="AD52" i="16"/>
  <c r="AH51" i="16"/>
  <c r="AG51" i="16"/>
  <c r="AF51" i="16"/>
  <c r="AE51" i="16"/>
  <c r="AD51" i="16"/>
  <c r="AH47" i="16"/>
  <c r="AG47" i="16"/>
  <c r="AF47" i="16"/>
  <c r="AE47" i="16"/>
  <c r="AD47" i="16"/>
  <c r="AH27" i="16"/>
  <c r="AG27" i="16"/>
  <c r="AF27" i="16"/>
  <c r="AE27" i="16"/>
  <c r="AD27" i="16"/>
  <c r="AH26" i="16"/>
  <c r="AG26" i="16"/>
  <c r="AF26" i="16"/>
  <c r="AE26" i="16"/>
  <c r="AD26" i="16"/>
  <c r="AH24" i="16"/>
  <c r="AG24" i="16"/>
  <c r="AF24" i="16"/>
  <c r="AE24" i="16"/>
  <c r="AD24" i="16"/>
  <c r="AH22" i="16"/>
  <c r="AG22" i="16"/>
  <c r="AF22" i="16"/>
  <c r="AE22" i="16"/>
  <c r="AD22" i="16"/>
  <c r="I80" i="16"/>
  <c r="H80" i="16"/>
  <c r="G80" i="16"/>
  <c r="F80" i="16"/>
  <c r="E80" i="16"/>
  <c r="I76" i="16"/>
  <c r="H76" i="16"/>
  <c r="G76" i="16"/>
  <c r="F76" i="16"/>
  <c r="E76" i="16"/>
  <c r="I75" i="16"/>
  <c r="H75" i="16"/>
  <c r="G75" i="16"/>
  <c r="F75" i="16"/>
  <c r="E75" i="16"/>
  <c r="I74" i="16"/>
  <c r="H74" i="16"/>
  <c r="G74" i="16"/>
  <c r="F74" i="16"/>
  <c r="E74" i="16"/>
  <c r="I58" i="16"/>
  <c r="H58" i="16"/>
  <c r="G58" i="16"/>
  <c r="F58" i="16"/>
  <c r="E58" i="16"/>
  <c r="I55" i="16"/>
  <c r="H55" i="16"/>
  <c r="G55" i="16"/>
  <c r="F55" i="16"/>
  <c r="E55" i="16"/>
  <c r="I53" i="16"/>
  <c r="H53" i="16"/>
  <c r="G53" i="16"/>
  <c r="F53" i="16"/>
  <c r="E53" i="16"/>
  <c r="I52" i="16"/>
  <c r="H52" i="16"/>
  <c r="G52" i="16"/>
  <c r="F52" i="16"/>
  <c r="E52" i="16"/>
  <c r="I51" i="16"/>
  <c r="H51" i="16"/>
  <c r="G51" i="16"/>
  <c r="F51" i="16"/>
  <c r="E51" i="16"/>
  <c r="I47" i="16"/>
  <c r="H47" i="16"/>
  <c r="G47" i="16"/>
  <c r="F47" i="16"/>
  <c r="E47" i="16"/>
  <c r="I27" i="16"/>
  <c r="H27" i="16"/>
  <c r="G27" i="16"/>
  <c r="F27" i="16"/>
  <c r="E27" i="16"/>
  <c r="I26" i="16"/>
  <c r="H26" i="16"/>
  <c r="G26" i="16"/>
  <c r="F26" i="16"/>
  <c r="E26" i="16"/>
  <c r="I24" i="16"/>
  <c r="H24" i="16"/>
  <c r="G24" i="16"/>
  <c r="F24" i="16"/>
  <c r="E24" i="16"/>
  <c r="I22" i="16"/>
  <c r="H22" i="16"/>
  <c r="G22" i="16"/>
  <c r="F22" i="16"/>
  <c r="E22" i="16"/>
  <c r="J24" i="14"/>
  <c r="K24" i="14"/>
  <c r="L24" i="14"/>
  <c r="M24" i="14"/>
  <c r="N24" i="14"/>
  <c r="J26" i="14"/>
  <c r="K26" i="14"/>
  <c r="L26" i="14"/>
  <c r="M26" i="14"/>
  <c r="N26" i="14"/>
  <c r="J27" i="14"/>
  <c r="K27" i="14"/>
  <c r="L27" i="14"/>
  <c r="M27" i="14"/>
  <c r="N27" i="14"/>
  <c r="J74" i="14"/>
  <c r="K74" i="14"/>
  <c r="L74" i="14"/>
  <c r="M74" i="14"/>
  <c r="N74" i="14"/>
  <c r="N73" i="14" s="1"/>
  <c r="J75" i="14"/>
  <c r="K75" i="14"/>
  <c r="L75" i="14"/>
  <c r="M75" i="14"/>
  <c r="N75" i="14"/>
  <c r="J76" i="14"/>
  <c r="K76" i="14"/>
  <c r="L76" i="14"/>
  <c r="M76" i="14"/>
  <c r="N76" i="14"/>
  <c r="J80" i="14"/>
  <c r="K80" i="14"/>
  <c r="L80" i="14"/>
  <c r="M80" i="14"/>
  <c r="N80" i="14"/>
  <c r="BB73" i="16"/>
  <c r="BA73" i="16"/>
  <c r="BA25" i="16" s="1"/>
  <c r="AZ73" i="16"/>
  <c r="AY73" i="16"/>
  <c r="AY25" i="16" s="1"/>
  <c r="AX73" i="16"/>
  <c r="BB56" i="16"/>
  <c r="AX56" i="16"/>
  <c r="BA56" i="16"/>
  <c r="AZ56" i="16"/>
  <c r="AY56" i="16"/>
  <c r="BB54" i="16"/>
  <c r="BA54" i="16"/>
  <c r="AZ54" i="16"/>
  <c r="AZ49" i="16" s="1"/>
  <c r="AY54" i="16"/>
  <c r="AX54" i="16"/>
  <c r="BA49" i="16"/>
  <c r="BA45" i="16" s="1"/>
  <c r="BB49" i="16"/>
  <c r="AY49" i="16"/>
  <c r="AX49" i="16"/>
  <c r="BB46" i="16"/>
  <c r="BA46" i="16"/>
  <c r="AZ46" i="16"/>
  <c r="AY46" i="16"/>
  <c r="AX46" i="16"/>
  <c r="BB25" i="16"/>
  <c r="AZ25" i="16"/>
  <c r="AX25" i="16"/>
  <c r="AW73" i="16"/>
  <c r="AV73" i="16"/>
  <c r="AV25" i="16" s="1"/>
  <c r="AU73" i="16"/>
  <c r="AT73" i="16"/>
  <c r="AT25" i="16" s="1"/>
  <c r="AS73" i="16"/>
  <c r="AW56" i="16"/>
  <c r="AV56" i="16"/>
  <c r="AS56" i="16"/>
  <c r="AU56" i="16"/>
  <c r="AT56" i="16"/>
  <c r="AW54" i="16"/>
  <c r="AW49" i="16" s="1"/>
  <c r="AV54" i="16"/>
  <c r="AV49" i="16" s="1"/>
  <c r="AU54" i="16"/>
  <c r="AT54" i="16"/>
  <c r="AS54" i="16"/>
  <c r="AS49" i="16" s="1"/>
  <c r="AT49" i="16"/>
  <c r="AU49" i="16"/>
  <c r="AU45" i="16" s="1"/>
  <c r="AW46" i="16"/>
  <c r="AV46" i="16"/>
  <c r="AU46" i="16"/>
  <c r="AT46" i="16"/>
  <c r="AS46" i="16"/>
  <c r="AW25" i="16"/>
  <c r="AU25" i="16"/>
  <c r="AS25" i="16"/>
  <c r="AR73" i="16"/>
  <c r="AR25" i="16" s="1"/>
  <c r="AQ73" i="16"/>
  <c r="AP73" i="16"/>
  <c r="AO73" i="16"/>
  <c r="AO25" i="16" s="1"/>
  <c r="AN73" i="16"/>
  <c r="AR56" i="16"/>
  <c r="AP56" i="16"/>
  <c r="AO56" i="16"/>
  <c r="AN56" i="16"/>
  <c r="AQ56" i="16"/>
  <c r="AR54" i="16"/>
  <c r="AQ54" i="16"/>
  <c r="AP54" i="16"/>
  <c r="AP49" i="16" s="1"/>
  <c r="AO54" i="16"/>
  <c r="AN54" i="16"/>
  <c r="AR49" i="16"/>
  <c r="AQ49" i="16"/>
  <c r="AO49" i="16"/>
  <c r="AN49" i="16"/>
  <c r="AR46" i="16"/>
  <c r="AQ46" i="16"/>
  <c r="AP46" i="16"/>
  <c r="AO46" i="16"/>
  <c r="AN46" i="16"/>
  <c r="AQ25" i="16"/>
  <c r="AP25" i="16"/>
  <c r="AN25" i="16"/>
  <c r="AM73" i="16"/>
  <c r="AL73" i="16"/>
  <c r="AK73" i="16"/>
  <c r="AF73" i="16" s="1"/>
  <c r="AJ73" i="16"/>
  <c r="AE73" i="16" s="1"/>
  <c r="AI73" i="16"/>
  <c r="AE57" i="16"/>
  <c r="AL56" i="16"/>
  <c r="AI56" i="16"/>
  <c r="AM54" i="16"/>
  <c r="AL54" i="16"/>
  <c r="AK54" i="16"/>
  <c r="AJ54" i="16"/>
  <c r="AE54" i="16" s="1"/>
  <c r="AI54" i="16"/>
  <c r="AH50" i="16"/>
  <c r="AG50" i="16"/>
  <c r="AF50" i="16"/>
  <c r="AD50" i="16"/>
  <c r="AM49" i="16"/>
  <c r="AI49" i="16"/>
  <c r="AM46" i="16"/>
  <c r="AL46" i="16"/>
  <c r="AK46" i="16"/>
  <c r="AF46" i="16" s="1"/>
  <c r="AJ46" i="16"/>
  <c r="AE46" i="16" s="1"/>
  <c r="AI46" i="16"/>
  <c r="AM25" i="16"/>
  <c r="AL25" i="16"/>
  <c r="AK25" i="16"/>
  <c r="AI25" i="16"/>
  <c r="AC73" i="16"/>
  <c r="AB73" i="16"/>
  <c r="AB25" i="16" s="1"/>
  <c r="AA73" i="16"/>
  <c r="AA25" i="16" s="1"/>
  <c r="Z73" i="16"/>
  <c r="Y73" i="16"/>
  <c r="AC56" i="16"/>
  <c r="AB56" i="16"/>
  <c r="AA56" i="16"/>
  <c r="Z56" i="16"/>
  <c r="Y56" i="16"/>
  <c r="AC54" i="16"/>
  <c r="AC49" i="16" s="1"/>
  <c r="AB54" i="16"/>
  <c r="AA54" i="16"/>
  <c r="Z54" i="16"/>
  <c r="Z49" i="16" s="1"/>
  <c r="Y54" i="16"/>
  <c r="Y49" i="16" s="1"/>
  <c r="Y45" i="16" s="1"/>
  <c r="AB49" i="16"/>
  <c r="AA49" i="16"/>
  <c r="AC46" i="16"/>
  <c r="AB46" i="16"/>
  <c r="AA46" i="16"/>
  <c r="Z46" i="16"/>
  <c r="Y46" i="16"/>
  <c r="AC25" i="16"/>
  <c r="Z25" i="16"/>
  <c r="Y25" i="16"/>
  <c r="X73" i="16"/>
  <c r="W73" i="16"/>
  <c r="W25" i="16" s="1"/>
  <c r="V73" i="16"/>
  <c r="V25" i="16" s="1"/>
  <c r="U73" i="16"/>
  <c r="T73" i="16"/>
  <c r="S73" i="16"/>
  <c r="S25" i="16" s="1"/>
  <c r="R73" i="16"/>
  <c r="R25" i="16" s="1"/>
  <c r="Q73" i="16"/>
  <c r="P73" i="16"/>
  <c r="O73" i="16"/>
  <c r="O25" i="16" s="1"/>
  <c r="N73" i="16"/>
  <c r="M73" i="16"/>
  <c r="L73" i="16"/>
  <c r="K73" i="16"/>
  <c r="J73" i="16"/>
  <c r="J25" i="16" s="1"/>
  <c r="X56" i="16"/>
  <c r="W56" i="16"/>
  <c r="V56" i="16"/>
  <c r="T56" i="16"/>
  <c r="S56" i="16"/>
  <c r="R56" i="16"/>
  <c r="Q56" i="16"/>
  <c r="P56" i="16"/>
  <c r="O56" i="16"/>
  <c r="L56" i="16"/>
  <c r="U56" i="16"/>
  <c r="M56" i="16"/>
  <c r="X54" i="16"/>
  <c r="W54" i="16"/>
  <c r="V54" i="16"/>
  <c r="U54" i="16"/>
  <c r="T54" i="16"/>
  <c r="S54" i="16"/>
  <c r="R54" i="16"/>
  <c r="Q54" i="16"/>
  <c r="Q49" i="16" s="1"/>
  <c r="P54" i="16"/>
  <c r="O54" i="16"/>
  <c r="N54" i="16"/>
  <c r="M54" i="16"/>
  <c r="H54" i="16" s="1"/>
  <c r="L54" i="16"/>
  <c r="K54" i="16"/>
  <c r="J54" i="16"/>
  <c r="X49" i="16"/>
  <c r="W49" i="16"/>
  <c r="T49" i="16"/>
  <c r="S49" i="16"/>
  <c r="P49" i="16"/>
  <c r="O49" i="16"/>
  <c r="G50" i="16"/>
  <c r="V49" i="16"/>
  <c r="U49" i="16"/>
  <c r="R49" i="16"/>
  <c r="N49" i="16"/>
  <c r="M49" i="16"/>
  <c r="J49" i="16"/>
  <c r="X46" i="16"/>
  <c r="W46" i="16"/>
  <c r="V46" i="16"/>
  <c r="U46" i="16"/>
  <c r="T46" i="16"/>
  <c r="S46" i="16"/>
  <c r="R46" i="16"/>
  <c r="R45" i="16" s="1"/>
  <c r="Q46" i="16"/>
  <c r="P46" i="16"/>
  <c r="O46" i="16"/>
  <c r="N46" i="16"/>
  <c r="M46" i="16"/>
  <c r="L46" i="16"/>
  <c r="K46" i="16"/>
  <c r="J46" i="16"/>
  <c r="X25" i="16"/>
  <c r="U25" i="16"/>
  <c r="T25" i="16"/>
  <c r="Q25" i="16"/>
  <c r="P25" i="16"/>
  <c r="N25" i="16"/>
  <c r="I25" i="16" s="1"/>
  <c r="M25" i="16"/>
  <c r="L25" i="16"/>
  <c r="AT80" i="15"/>
  <c r="AS80" i="15"/>
  <c r="AR80" i="15"/>
  <c r="AQ80" i="15"/>
  <c r="AP80" i="15"/>
  <c r="AO80" i="15"/>
  <c r="AN80" i="15"/>
  <c r="E22" i="15"/>
  <c r="BW22" i="15" s="1"/>
  <c r="F22" i="15"/>
  <c r="BX22" i="15" s="1"/>
  <c r="G22" i="15"/>
  <c r="BY22" i="15" s="1"/>
  <c r="H22" i="15"/>
  <c r="BZ22" i="15" s="1"/>
  <c r="I22" i="15"/>
  <c r="CA22" i="15" s="1"/>
  <c r="J22" i="15"/>
  <c r="CB22" i="15" s="1"/>
  <c r="K22" i="15"/>
  <c r="CC22" i="15" s="1"/>
  <c r="E24" i="15"/>
  <c r="BW24" i="15" s="1"/>
  <c r="F24" i="15"/>
  <c r="BX24" i="15" s="1"/>
  <c r="G24" i="15"/>
  <c r="BY24" i="15" s="1"/>
  <c r="H24" i="15"/>
  <c r="BZ24" i="15" s="1"/>
  <c r="I24" i="15"/>
  <c r="CA24" i="15" s="1"/>
  <c r="J24" i="15"/>
  <c r="CB24" i="15" s="1"/>
  <c r="K24" i="15"/>
  <c r="CC24" i="15" s="1"/>
  <c r="E26" i="15"/>
  <c r="BW26" i="15" s="1"/>
  <c r="F26" i="15"/>
  <c r="BX26" i="15" s="1"/>
  <c r="G26" i="15"/>
  <c r="BY26" i="15" s="1"/>
  <c r="H26" i="15"/>
  <c r="BZ26" i="15" s="1"/>
  <c r="I26" i="15"/>
  <c r="CA26" i="15" s="1"/>
  <c r="J26" i="15"/>
  <c r="CB26" i="15" s="1"/>
  <c r="K26" i="15"/>
  <c r="CC26" i="15" s="1"/>
  <c r="E27" i="15"/>
  <c r="BW27" i="15" s="1"/>
  <c r="F27" i="15"/>
  <c r="BX27" i="15" s="1"/>
  <c r="G27" i="15"/>
  <c r="BY27" i="15" s="1"/>
  <c r="H27" i="15"/>
  <c r="BZ27" i="15" s="1"/>
  <c r="I27" i="15"/>
  <c r="CA27" i="15" s="1"/>
  <c r="J27" i="15"/>
  <c r="CB27" i="15" s="1"/>
  <c r="K27" i="15"/>
  <c r="CC27" i="15" s="1"/>
  <c r="E47" i="15"/>
  <c r="BW47" i="15" s="1"/>
  <c r="F47" i="15"/>
  <c r="BX47" i="15" s="1"/>
  <c r="G47" i="15"/>
  <c r="BY47" i="15" s="1"/>
  <c r="H47" i="15"/>
  <c r="BZ47" i="15" s="1"/>
  <c r="I47" i="15"/>
  <c r="CA47" i="15" s="1"/>
  <c r="J47" i="15"/>
  <c r="CB47" i="15" s="1"/>
  <c r="K47" i="15"/>
  <c r="CC47" i="15" s="1"/>
  <c r="E51" i="15"/>
  <c r="BW51" i="15" s="1"/>
  <c r="F51" i="15"/>
  <c r="BX51" i="15" s="1"/>
  <c r="G51" i="15"/>
  <c r="BY51" i="15" s="1"/>
  <c r="H51" i="15"/>
  <c r="BZ51" i="15" s="1"/>
  <c r="I51" i="15"/>
  <c r="CA51" i="15" s="1"/>
  <c r="J51" i="15"/>
  <c r="CB51" i="15" s="1"/>
  <c r="K51" i="15"/>
  <c r="CC51" i="15" s="1"/>
  <c r="E52" i="15"/>
  <c r="BW52" i="15" s="1"/>
  <c r="F52" i="15"/>
  <c r="BX52" i="15" s="1"/>
  <c r="G52" i="15"/>
  <c r="BY52" i="15" s="1"/>
  <c r="H52" i="15"/>
  <c r="BZ52" i="15" s="1"/>
  <c r="I52" i="15"/>
  <c r="CA52" i="15" s="1"/>
  <c r="J52" i="15"/>
  <c r="CB52" i="15" s="1"/>
  <c r="K52" i="15"/>
  <c r="CC52" i="15" s="1"/>
  <c r="E53" i="15"/>
  <c r="BW53" i="15" s="1"/>
  <c r="F53" i="15"/>
  <c r="BX53" i="15" s="1"/>
  <c r="G53" i="15"/>
  <c r="BY53" i="15" s="1"/>
  <c r="H53" i="15"/>
  <c r="BZ53" i="15" s="1"/>
  <c r="I53" i="15"/>
  <c r="CA53" i="15" s="1"/>
  <c r="J53" i="15"/>
  <c r="CB53" i="15" s="1"/>
  <c r="K53" i="15"/>
  <c r="CC53" i="15" s="1"/>
  <c r="E55" i="15"/>
  <c r="BW55" i="15" s="1"/>
  <c r="F55" i="15"/>
  <c r="BX55" i="15" s="1"/>
  <c r="G55" i="15"/>
  <c r="BY55" i="15" s="1"/>
  <c r="H55" i="15"/>
  <c r="BZ55" i="15" s="1"/>
  <c r="I55" i="15"/>
  <c r="CA55" i="15" s="1"/>
  <c r="J55" i="15"/>
  <c r="CB55" i="15" s="1"/>
  <c r="K55" i="15"/>
  <c r="CC55" i="15" s="1"/>
  <c r="E58" i="15"/>
  <c r="BW58" i="15" s="1"/>
  <c r="F58" i="15"/>
  <c r="BX58" i="15" s="1"/>
  <c r="G58" i="15"/>
  <c r="BY58" i="15" s="1"/>
  <c r="H58" i="15"/>
  <c r="BZ58" i="15" s="1"/>
  <c r="I58" i="15"/>
  <c r="CA58" i="15" s="1"/>
  <c r="J58" i="15"/>
  <c r="CB58" i="15" s="1"/>
  <c r="K58" i="15"/>
  <c r="CC58" i="15" s="1"/>
  <c r="E74" i="15"/>
  <c r="F74" i="15"/>
  <c r="G74" i="15"/>
  <c r="BY74" i="15" s="1"/>
  <c r="H74" i="15"/>
  <c r="I74" i="15"/>
  <c r="J74" i="15"/>
  <c r="K74" i="15"/>
  <c r="E75" i="15"/>
  <c r="BW75" i="15" s="1"/>
  <c r="F75" i="15"/>
  <c r="BX75" i="15" s="1"/>
  <c r="G75" i="15"/>
  <c r="H75" i="15"/>
  <c r="BZ75" i="15" s="1"/>
  <c r="I75" i="15"/>
  <c r="CA75" i="15" s="1"/>
  <c r="J75" i="15"/>
  <c r="CB75" i="15" s="1"/>
  <c r="K75" i="15"/>
  <c r="CC75" i="15" s="1"/>
  <c r="E76" i="15"/>
  <c r="BW76" i="15" s="1"/>
  <c r="F76" i="15"/>
  <c r="BX76" i="15" s="1"/>
  <c r="G76" i="15"/>
  <c r="BY76" i="15" s="1"/>
  <c r="H76" i="15"/>
  <c r="BZ76" i="15" s="1"/>
  <c r="I76" i="15"/>
  <c r="CA76" i="15" s="1"/>
  <c r="J76" i="15"/>
  <c r="CB76" i="15" s="1"/>
  <c r="K76" i="15"/>
  <c r="CC76" i="15" s="1"/>
  <c r="E80" i="15"/>
  <c r="BW80" i="15" s="1"/>
  <c r="F80" i="15"/>
  <c r="BX80" i="15" s="1"/>
  <c r="G80" i="15"/>
  <c r="BY80" i="15" s="1"/>
  <c r="H80" i="15"/>
  <c r="BZ80" i="15" s="1"/>
  <c r="I80" i="15"/>
  <c r="CA80" i="15" s="1"/>
  <c r="J80" i="15"/>
  <c r="CB80" i="15" s="1"/>
  <c r="K80" i="15"/>
  <c r="CC80" i="15" s="1"/>
  <c r="AJ25" i="15"/>
  <c r="AI25" i="15"/>
  <c r="AF25" i="15"/>
  <c r="AB25" i="15"/>
  <c r="X25" i="15"/>
  <c r="T25" i="15"/>
  <c r="AK56" i="15"/>
  <c r="AG56" i="15"/>
  <c r="AC56" i="15"/>
  <c r="Y56" i="15"/>
  <c r="U56" i="15"/>
  <c r="AM56" i="15"/>
  <c r="AL56" i="15"/>
  <c r="AJ56" i="15"/>
  <c r="AI56" i="15"/>
  <c r="AH56" i="15"/>
  <c r="AF56" i="15"/>
  <c r="AE56" i="15"/>
  <c r="AD56" i="15"/>
  <c r="AB56" i="15"/>
  <c r="AA56" i="15"/>
  <c r="Z56" i="15"/>
  <c r="X56" i="15"/>
  <c r="W56" i="15"/>
  <c r="V56" i="15"/>
  <c r="T56" i="15"/>
  <c r="S56" i="15"/>
  <c r="R56" i="15"/>
  <c r="AM54" i="15"/>
  <c r="AM49" i="15" s="1"/>
  <c r="AL54" i="15"/>
  <c r="AK54" i="15"/>
  <c r="AK49" i="15" s="1"/>
  <c r="AK45" i="15" s="1"/>
  <c r="AK28" i="15" s="1"/>
  <c r="AJ54" i="15"/>
  <c r="AI54" i="15"/>
  <c r="AH54" i="15"/>
  <c r="AG54" i="15"/>
  <c r="AG49" i="15" s="1"/>
  <c r="AF54" i="15"/>
  <c r="AE54" i="15"/>
  <c r="AD54" i="15"/>
  <c r="AC54" i="15"/>
  <c r="AC49" i="15" s="1"/>
  <c r="AB54" i="15"/>
  <c r="AA54" i="15"/>
  <c r="Z54" i="15"/>
  <c r="Y54" i="15"/>
  <c r="Y49" i="15" s="1"/>
  <c r="Y45" i="15" s="1"/>
  <c r="X54" i="15"/>
  <c r="W54" i="15"/>
  <c r="V54" i="15"/>
  <c r="U54" i="15"/>
  <c r="U49" i="15" s="1"/>
  <c r="T54" i="15"/>
  <c r="S54" i="15"/>
  <c r="R54" i="15"/>
  <c r="Q54" i="15"/>
  <c r="AL49" i="15"/>
  <c r="AH49" i="15"/>
  <c r="AD49" i="15"/>
  <c r="Z49" i="15"/>
  <c r="V49" i="15"/>
  <c r="AJ49" i="15"/>
  <c r="AF49" i="15"/>
  <c r="AF45" i="15" s="1"/>
  <c r="AE49" i="15"/>
  <c r="AB49" i="15"/>
  <c r="AA49" i="15"/>
  <c r="X49" i="15"/>
  <c r="W49" i="15"/>
  <c r="T49" i="15"/>
  <c r="S49" i="15"/>
  <c r="AM46" i="15"/>
  <c r="AL46" i="15"/>
  <c r="AK46" i="15"/>
  <c r="AJ46" i="15"/>
  <c r="AI46" i="15"/>
  <c r="AH46" i="15"/>
  <c r="AH45" i="15" s="1"/>
  <c r="AG46" i="15"/>
  <c r="AF46" i="15"/>
  <c r="AE46" i="15"/>
  <c r="AD46" i="15"/>
  <c r="AC46" i="15"/>
  <c r="AB46" i="15"/>
  <c r="AA46" i="15"/>
  <c r="Z46" i="15"/>
  <c r="Z45" i="15" s="1"/>
  <c r="Z23" i="15" s="1"/>
  <c r="Z21" i="15" s="1"/>
  <c r="Z81" i="15" s="1"/>
  <c r="Y46" i="15"/>
  <c r="X46" i="15"/>
  <c r="W46" i="15"/>
  <c r="V46" i="15"/>
  <c r="U46" i="15"/>
  <c r="T46" i="15"/>
  <c r="S46" i="15"/>
  <c r="R46" i="15"/>
  <c r="Q46" i="15"/>
  <c r="AL45" i="15"/>
  <c r="AL28" i="15" s="1"/>
  <c r="T45" i="15"/>
  <c r="Z28" i="15"/>
  <c r="AM25" i="15"/>
  <c r="AL25" i="15"/>
  <c r="AK25" i="15"/>
  <c r="AH25" i="15"/>
  <c r="AE25" i="15"/>
  <c r="AD25" i="15"/>
  <c r="AC25" i="15"/>
  <c r="AA25" i="15"/>
  <c r="Z25" i="15"/>
  <c r="Y25" i="15"/>
  <c r="W25" i="15"/>
  <c r="V25" i="15"/>
  <c r="U25" i="15"/>
  <c r="S25" i="15"/>
  <c r="R25" i="15"/>
  <c r="Q25" i="15"/>
  <c r="T23" i="15"/>
  <c r="L25" i="15"/>
  <c r="H57" i="15"/>
  <c r="BZ57" i="15" s="1"/>
  <c r="F57" i="15"/>
  <c r="BX57" i="15" s="1"/>
  <c r="P54" i="15"/>
  <c r="O54" i="15"/>
  <c r="H54" i="15" s="1"/>
  <c r="BZ54" i="15" s="1"/>
  <c r="N54" i="15"/>
  <c r="M54" i="15"/>
  <c r="F54" i="15" s="1"/>
  <c r="BX54" i="15" s="1"/>
  <c r="L54" i="15"/>
  <c r="I50" i="15"/>
  <c r="CA50" i="15" s="1"/>
  <c r="H50" i="15"/>
  <c r="BZ50" i="15" s="1"/>
  <c r="F50" i="15"/>
  <c r="BX50" i="15" s="1"/>
  <c r="E50" i="15"/>
  <c r="BW50" i="15" s="1"/>
  <c r="N49" i="15"/>
  <c r="M49" i="15"/>
  <c r="F49" i="15" s="1"/>
  <c r="BX49" i="15" s="1"/>
  <c r="P46" i="15"/>
  <c r="O46" i="15"/>
  <c r="H46" i="15" s="1"/>
  <c r="BZ46" i="15" s="1"/>
  <c r="N46" i="15"/>
  <c r="G46" i="15" s="1"/>
  <c r="BY46" i="15" s="1"/>
  <c r="M46" i="15"/>
  <c r="L46" i="15"/>
  <c r="O25" i="15"/>
  <c r="N25" i="15"/>
  <c r="M25" i="15"/>
  <c r="AF25" i="14"/>
  <c r="AD25" i="14"/>
  <c r="AH56" i="14"/>
  <c r="N56" i="14" s="1"/>
  <c r="AD56" i="14"/>
  <c r="AG56" i="14"/>
  <c r="AF56" i="14"/>
  <c r="AE56" i="14"/>
  <c r="AH54" i="14"/>
  <c r="AG54" i="14"/>
  <c r="AF54" i="14"/>
  <c r="AE54" i="14"/>
  <c r="AD54" i="14"/>
  <c r="AD49" i="14" s="1"/>
  <c r="AH49" i="14"/>
  <c r="AE49" i="14"/>
  <c r="AE45" i="14" s="1"/>
  <c r="AG49" i="14"/>
  <c r="AH46" i="14"/>
  <c r="AG46" i="14"/>
  <c r="AF46" i="14"/>
  <c r="AE46" i="14"/>
  <c r="AD46" i="14"/>
  <c r="AH25" i="14"/>
  <c r="AG25" i="14"/>
  <c r="AE25" i="14"/>
  <c r="AC25" i="14"/>
  <c r="Y25" i="14"/>
  <c r="AC56" i="14"/>
  <c r="AB56" i="14"/>
  <c r="AA56" i="14"/>
  <c r="Z56" i="14"/>
  <c r="Y56" i="14"/>
  <c r="AC54" i="14"/>
  <c r="AB54" i="14"/>
  <c r="AA54" i="14"/>
  <c r="Z54" i="14"/>
  <c r="Z49" i="14" s="1"/>
  <c r="Y54" i="14"/>
  <c r="AB49" i="14"/>
  <c r="AC49" i="14"/>
  <c r="Y49" i="14"/>
  <c r="AC46" i="14"/>
  <c r="AB46" i="14"/>
  <c r="AA46" i="14"/>
  <c r="Z46" i="14"/>
  <c r="Y46" i="14"/>
  <c r="AB25" i="14"/>
  <c r="AA25" i="14"/>
  <c r="Z25" i="14"/>
  <c r="V25" i="14"/>
  <c r="X56" i="14"/>
  <c r="W56" i="14"/>
  <c r="V56" i="14"/>
  <c r="U56" i="14"/>
  <c r="T56" i="14"/>
  <c r="X54" i="14"/>
  <c r="X49" i="14" s="1"/>
  <c r="W54" i="14"/>
  <c r="W49" i="14" s="1"/>
  <c r="V54" i="14"/>
  <c r="U54" i="14"/>
  <c r="T54" i="14"/>
  <c r="T49" i="14" s="1"/>
  <c r="U49" i="14"/>
  <c r="X46" i="14"/>
  <c r="W46" i="14"/>
  <c r="V46" i="14"/>
  <c r="U46" i="14"/>
  <c r="T46" i="14"/>
  <c r="X25" i="14"/>
  <c r="W25" i="14"/>
  <c r="U25" i="14"/>
  <c r="T25" i="14"/>
  <c r="S25" i="14"/>
  <c r="Q25" i="14"/>
  <c r="R56" i="14"/>
  <c r="P56" i="14"/>
  <c r="S54" i="14"/>
  <c r="R54" i="14"/>
  <c r="Q54" i="14"/>
  <c r="P54" i="14"/>
  <c r="O54" i="14"/>
  <c r="S46" i="14"/>
  <c r="R46" i="14"/>
  <c r="Q46" i="14"/>
  <c r="P46" i="14"/>
  <c r="O46" i="14"/>
  <c r="R25" i="14"/>
  <c r="M25" i="14" s="1"/>
  <c r="O25" i="14"/>
  <c r="I25" i="14"/>
  <c r="G25" i="14"/>
  <c r="F25" i="14"/>
  <c r="E25" i="14"/>
  <c r="I56" i="14"/>
  <c r="H56" i="14"/>
  <c r="G56" i="14"/>
  <c r="F56" i="14"/>
  <c r="E56" i="14"/>
  <c r="I54" i="14"/>
  <c r="I49" i="14" s="1"/>
  <c r="H54" i="14"/>
  <c r="H49" i="14" s="1"/>
  <c r="G54" i="14"/>
  <c r="G49" i="14" s="1"/>
  <c r="F54" i="14"/>
  <c r="F49" i="14" s="1"/>
  <c r="E54" i="14"/>
  <c r="E49" i="14" s="1"/>
  <c r="I46" i="14"/>
  <c r="H46" i="14"/>
  <c r="G46" i="14"/>
  <c r="F46" i="14"/>
  <c r="E46" i="14"/>
  <c r="H25" i="14"/>
  <c r="BC54" i="17" l="1"/>
  <c r="BC49" i="17" s="1"/>
  <c r="BC45" i="17" s="1"/>
  <c r="AY55" i="17"/>
  <c r="AZ54" i="17"/>
  <c r="BA54" i="17"/>
  <c r="BA49" i="17" s="1"/>
  <c r="BA45" i="17" s="1"/>
  <c r="H73" i="15"/>
  <c r="BZ73" i="15" s="1"/>
  <c r="BZ74" i="15"/>
  <c r="I73" i="15"/>
  <c r="CA73" i="15" s="1"/>
  <c r="CA74" i="15"/>
  <c r="K73" i="15"/>
  <c r="CC73" i="15" s="1"/>
  <c r="CC74" i="15"/>
  <c r="J73" i="15"/>
  <c r="CB73" i="15" s="1"/>
  <c r="CB74" i="15"/>
  <c r="F73" i="15"/>
  <c r="BX73" i="15" s="1"/>
  <c r="BX74" i="15"/>
  <c r="J73" i="14"/>
  <c r="BW74" i="15"/>
  <c r="E73" i="15"/>
  <c r="BW73" i="15" s="1"/>
  <c r="G73" i="15"/>
  <c r="BY73" i="15" s="1"/>
  <c r="BY75" i="15"/>
  <c r="AG52" i="17"/>
  <c r="AF52" i="17"/>
  <c r="AH52" i="17"/>
  <c r="AY51" i="17"/>
  <c r="AI52" i="17"/>
  <c r="AY52" i="17"/>
  <c r="BB49" i="17"/>
  <c r="G25" i="17"/>
  <c r="I54" i="17"/>
  <c r="F54" i="17"/>
  <c r="W45" i="15"/>
  <c r="W28" i="15" s="1"/>
  <c r="T21" i="15"/>
  <c r="T81" i="15" s="1"/>
  <c r="AH23" i="15"/>
  <c r="AH21" i="15" s="1"/>
  <c r="AH81" i="15" s="1"/>
  <c r="AH28" i="15"/>
  <c r="AG25" i="15"/>
  <c r="E25" i="15" s="1"/>
  <c r="BW25" i="15" s="1"/>
  <c r="X74" i="18"/>
  <c r="X52" i="18"/>
  <c r="M73" i="14"/>
  <c r="L73" i="14"/>
  <c r="K73" i="14"/>
  <c r="AF49" i="14"/>
  <c r="L54" i="14"/>
  <c r="X51" i="18"/>
  <c r="V75" i="18"/>
  <c r="X53" i="18"/>
  <c r="X76" i="18"/>
  <c r="X55" i="18"/>
  <c r="AF28" i="15"/>
  <c r="AF23" i="15"/>
  <c r="AF21" i="15" s="1"/>
  <c r="AF81" i="15" s="1"/>
  <c r="H25" i="15"/>
  <c r="BZ25" i="15" s="1"/>
  <c r="X45" i="15"/>
  <c r="X28" i="15" s="1"/>
  <c r="AB45" i="14"/>
  <c r="AB23" i="14" s="1"/>
  <c r="AB21" i="14" s="1"/>
  <c r="P25" i="15"/>
  <c r="E54" i="15"/>
  <c r="BW54" i="15" s="1"/>
  <c r="I54" i="15"/>
  <c r="CA54" i="15" s="1"/>
  <c r="T28" i="15"/>
  <c r="AJ45" i="15"/>
  <c r="AJ28" i="15" s="1"/>
  <c r="K54" i="15"/>
  <c r="CC54" i="15" s="1"/>
  <c r="AJ49" i="16"/>
  <c r="AF54" i="16"/>
  <c r="AX45" i="16"/>
  <c r="H46" i="17"/>
  <c r="Y25" i="17"/>
  <c r="AS45" i="17"/>
  <c r="AI56" i="17"/>
  <c r="U45" i="15"/>
  <c r="AF54" i="17"/>
  <c r="F25" i="15"/>
  <c r="BX25" i="15" s="1"/>
  <c r="E46" i="15"/>
  <c r="BW46" i="15" s="1"/>
  <c r="I46" i="15"/>
  <c r="CA46" i="15" s="1"/>
  <c r="AC45" i="15"/>
  <c r="G73" i="16"/>
  <c r="AH25" i="16"/>
  <c r="AG54" i="16"/>
  <c r="BF54" i="16" s="1"/>
  <c r="F25" i="17"/>
  <c r="G54" i="17"/>
  <c r="O46" i="17"/>
  <c r="T25" i="17"/>
  <c r="Z45" i="14"/>
  <c r="Z23" i="14" s="1"/>
  <c r="Z21" i="14" s="1"/>
  <c r="F46" i="15"/>
  <c r="BX46" i="15" s="1"/>
  <c r="V45" i="15"/>
  <c r="AG45" i="15"/>
  <c r="AG28" i="15" s="1"/>
  <c r="BM81" i="15"/>
  <c r="BU81" i="15"/>
  <c r="BV81" i="15"/>
  <c r="G54" i="16"/>
  <c r="AC45" i="16"/>
  <c r="AD25" i="16"/>
  <c r="AD46" i="16"/>
  <c r="AH46" i="16"/>
  <c r="AD73" i="16"/>
  <c r="AH73" i="16"/>
  <c r="AQ45" i="16"/>
  <c r="AZ45" i="16"/>
  <c r="AZ23" i="16" s="1"/>
  <c r="AZ21" i="16" s="1"/>
  <c r="N49" i="17"/>
  <c r="I49" i="17" s="1"/>
  <c r="S45" i="17"/>
  <c r="AJ25" i="17"/>
  <c r="AX45" i="17"/>
  <c r="AX28" i="17" s="1"/>
  <c r="AE51" i="17"/>
  <c r="E27" i="17"/>
  <c r="E26" i="17"/>
  <c r="AO50" i="17"/>
  <c r="Y50" i="17"/>
  <c r="AE22" i="17"/>
  <c r="E55" i="17"/>
  <c r="AE27" i="17"/>
  <c r="BE22" i="16"/>
  <c r="BD24" i="16"/>
  <c r="BC26" i="16"/>
  <c r="BG26" i="16"/>
  <c r="BF27" i="16"/>
  <c r="BE47" i="16"/>
  <c r="BD51" i="16"/>
  <c r="BC52" i="16"/>
  <c r="BG52" i="16"/>
  <c r="BF53" i="16"/>
  <c r="BE55" i="16"/>
  <c r="BD58" i="16"/>
  <c r="BC74" i="16"/>
  <c r="BG74" i="16"/>
  <c r="BF75" i="16"/>
  <c r="BE76" i="16"/>
  <c r="BD80" i="16"/>
  <c r="BF22" i="16"/>
  <c r="BE24" i="16"/>
  <c r="BD26" i="16"/>
  <c r="BC27" i="16"/>
  <c r="BG27" i="16"/>
  <c r="BF47" i="16"/>
  <c r="BE51" i="16"/>
  <c r="BD52" i="16"/>
  <c r="BC53" i="16"/>
  <c r="BG53" i="16"/>
  <c r="BF55" i="16"/>
  <c r="BE58" i="16"/>
  <c r="BD74" i="16"/>
  <c r="BC75" i="16"/>
  <c r="BG75" i="16"/>
  <c r="BF76" i="16"/>
  <c r="BE80" i="16"/>
  <c r="E24" i="17"/>
  <c r="G54" i="15"/>
  <c r="BY54" i="15" s="1"/>
  <c r="AM45" i="15"/>
  <c r="AM28" i="15" s="1"/>
  <c r="AW45" i="17"/>
  <c r="AH25" i="17"/>
  <c r="W45" i="17"/>
  <c r="E53" i="17"/>
  <c r="E75" i="17"/>
  <c r="I25" i="17"/>
  <c r="O50" i="17"/>
  <c r="AF25" i="17"/>
  <c r="AD49" i="17"/>
  <c r="AD45" i="17" s="1"/>
  <c r="AG56" i="17"/>
  <c r="AV45" i="17"/>
  <c r="AV28" i="17" s="1"/>
  <c r="Y56" i="17"/>
  <c r="E74" i="17"/>
  <c r="E52" i="17"/>
  <c r="T50" i="17"/>
  <c r="E80" i="17"/>
  <c r="E51" i="17"/>
  <c r="AE26" i="17"/>
  <c r="AE55" i="17"/>
  <c r="E76" i="17"/>
  <c r="E47" i="17"/>
  <c r="AE24" i="17"/>
  <c r="AE46" i="17"/>
  <c r="AI25" i="17"/>
  <c r="AE53" i="17"/>
  <c r="AB45" i="17"/>
  <c r="AI45" i="16"/>
  <c r="AV45" i="16"/>
  <c r="AV28" i="16" s="1"/>
  <c r="AT45" i="16"/>
  <c r="AT23" i="16" s="1"/>
  <c r="AT21" i="16" s="1"/>
  <c r="AY45" i="16"/>
  <c r="AY28" i="16" s="1"/>
  <c r="V45" i="16"/>
  <c r="V23" i="16" s="1"/>
  <c r="V21" i="16" s="1"/>
  <c r="Z45" i="16"/>
  <c r="Z28" i="16" s="1"/>
  <c r="AA45" i="16"/>
  <c r="AA23" i="16" s="1"/>
  <c r="AA21" i="16" s="1"/>
  <c r="AJ56" i="16"/>
  <c r="Q45" i="16"/>
  <c r="U45" i="16"/>
  <c r="AG57" i="16"/>
  <c r="BC22" i="16"/>
  <c r="BG22" i="16"/>
  <c r="BF24" i="16"/>
  <c r="BE26" i="16"/>
  <c r="BD27" i="16"/>
  <c r="BC47" i="16"/>
  <c r="BG47" i="16"/>
  <c r="BF51" i="16"/>
  <c r="BE52" i="16"/>
  <c r="BD53" i="16"/>
  <c r="BC55" i="16"/>
  <c r="BG55" i="16"/>
  <c r="BF58" i="16"/>
  <c r="BE74" i="16"/>
  <c r="BD75" i="16"/>
  <c r="BC76" i="16"/>
  <c r="BG76" i="16"/>
  <c r="BF80" i="16"/>
  <c r="P45" i="16"/>
  <c r="P28" i="16" s="1"/>
  <c r="T45" i="16"/>
  <c r="T28" i="16" s="1"/>
  <c r="X45" i="16"/>
  <c r="X23" i="16" s="1"/>
  <c r="X21" i="16" s="1"/>
  <c r="F57" i="16"/>
  <c r="BD57" i="16" s="1"/>
  <c r="AN45" i="16"/>
  <c r="AN28" i="16" s="1"/>
  <c r="AR45" i="16"/>
  <c r="AR23" i="16" s="1"/>
  <c r="AR21" i="16" s="1"/>
  <c r="BD22" i="16"/>
  <c r="BC24" i="16"/>
  <c r="BG24" i="16"/>
  <c r="BF26" i="16"/>
  <c r="BE27" i="16"/>
  <c r="BD47" i="16"/>
  <c r="BC51" i="16"/>
  <c r="BG51" i="16"/>
  <c r="BF52" i="16"/>
  <c r="BE53" i="16"/>
  <c r="BD55" i="16"/>
  <c r="BC58" i="16"/>
  <c r="BC57" i="16" s="1"/>
  <c r="BG58" i="16"/>
  <c r="BF74" i="16"/>
  <c r="BE75" i="16"/>
  <c r="BD76" i="16"/>
  <c r="BC80" i="16"/>
  <c r="BG80" i="16"/>
  <c r="BI81" i="15"/>
  <c r="BH81" i="15"/>
  <c r="W23" i="15"/>
  <c r="W21" i="15" s="1"/>
  <c r="W81" i="15" s="1"/>
  <c r="O56" i="15"/>
  <c r="H56" i="15" s="1"/>
  <c r="BZ56" i="15" s="1"/>
  <c r="E57" i="15"/>
  <c r="BW57" i="15" s="1"/>
  <c r="I57" i="15"/>
  <c r="CA57" i="15" s="1"/>
  <c r="AK23" i="15"/>
  <c r="AK21" i="15" s="1"/>
  <c r="AK81" i="15" s="1"/>
  <c r="G57" i="15"/>
  <c r="BY57" i="15" s="1"/>
  <c r="AD45" i="15"/>
  <c r="BT81" i="15"/>
  <c r="BD81" i="15"/>
  <c r="X23" i="15"/>
  <c r="X21" i="15" s="1"/>
  <c r="X81" i="15" s="1"/>
  <c r="AB45" i="15"/>
  <c r="AB23" i="15" s="1"/>
  <c r="AB21" i="15" s="1"/>
  <c r="AB81" i="15" s="1"/>
  <c r="AE45" i="15"/>
  <c r="O56" i="14"/>
  <c r="T45" i="14"/>
  <c r="Y45" i="14"/>
  <c r="Y28" i="14" s="1"/>
  <c r="AD45" i="14"/>
  <c r="AD23" i="14" s="1"/>
  <c r="AD21" i="14" s="1"/>
  <c r="AG45" i="14"/>
  <c r="AG23" i="14" s="1"/>
  <c r="AG21" i="14" s="1"/>
  <c r="F45" i="14"/>
  <c r="F28" i="14" s="1"/>
  <c r="Z28" i="14"/>
  <c r="AE28" i="14"/>
  <c r="AE23" i="14"/>
  <c r="AE21" i="14" s="1"/>
  <c r="Q56" i="14"/>
  <c r="AC28" i="15"/>
  <c r="AC23" i="15"/>
  <c r="AC21" i="15" s="1"/>
  <c r="AC81" i="15" s="1"/>
  <c r="AX23" i="16"/>
  <c r="AX21" i="16" s="1"/>
  <c r="AX28" i="16"/>
  <c r="E45" i="14"/>
  <c r="E28" i="14" s="1"/>
  <c r="J25" i="14"/>
  <c r="N25" i="14"/>
  <c r="O49" i="14"/>
  <c r="J49" i="14" s="1"/>
  <c r="I25" i="15"/>
  <c r="CA25" i="15" s="1"/>
  <c r="K25" i="15"/>
  <c r="CC25" i="15" s="1"/>
  <c r="J57" i="15"/>
  <c r="CB57" i="15" s="1"/>
  <c r="Q56" i="15"/>
  <c r="J56" i="15" s="1"/>
  <c r="CB56" i="15" s="1"/>
  <c r="S49" i="14"/>
  <c r="N49" i="14" s="1"/>
  <c r="U28" i="15"/>
  <c r="U23" i="15"/>
  <c r="U21" i="15" s="1"/>
  <c r="U81" i="15" s="1"/>
  <c r="Y28" i="16"/>
  <c r="Y23" i="16"/>
  <c r="Y21" i="16" s="1"/>
  <c r="BG25" i="16"/>
  <c r="AY23" i="16"/>
  <c r="AY21" i="16" s="1"/>
  <c r="P25" i="14"/>
  <c r="K25" i="14" s="1"/>
  <c r="P49" i="14"/>
  <c r="K49" i="14" s="1"/>
  <c r="Q49" i="14"/>
  <c r="S56" i="14"/>
  <c r="O49" i="15"/>
  <c r="M56" i="15"/>
  <c r="Y28" i="15"/>
  <c r="Y23" i="15"/>
  <c r="Y21" i="15" s="1"/>
  <c r="Y81" i="15" s="1"/>
  <c r="K46" i="15"/>
  <c r="CC46" i="15" s="1"/>
  <c r="J50" i="15"/>
  <c r="CB50" i="15" s="1"/>
  <c r="Q49" i="15"/>
  <c r="BL81" i="15"/>
  <c r="R28" i="16"/>
  <c r="R23" i="16"/>
  <c r="R21" i="16" s="1"/>
  <c r="V28" i="16"/>
  <c r="X28" i="16"/>
  <c r="AL23" i="15"/>
  <c r="AL21" i="15" s="1"/>
  <c r="AL81" i="15" s="1"/>
  <c r="BR81" i="15"/>
  <c r="AQ28" i="16"/>
  <c r="AQ23" i="16"/>
  <c r="AQ21" i="16" s="1"/>
  <c r="L25" i="14"/>
  <c r="R49" i="14"/>
  <c r="M49" i="14" s="1"/>
  <c r="V49" i="14"/>
  <c r="V45" i="14" s="1"/>
  <c r="V28" i="14" s="1"/>
  <c r="AA49" i="14"/>
  <c r="G25" i="15"/>
  <c r="BY25" i="15" s="1"/>
  <c r="L49" i="15"/>
  <c r="E49" i="15" s="1"/>
  <c r="BW49" i="15" s="1"/>
  <c r="P49" i="15"/>
  <c r="I49" i="15" s="1"/>
  <c r="CA49" i="15" s="1"/>
  <c r="S45" i="15"/>
  <c r="AA45" i="15"/>
  <c r="K50" i="15"/>
  <c r="CC50" i="15" s="1"/>
  <c r="R49" i="15"/>
  <c r="K49" i="15" s="1"/>
  <c r="CC49" i="15" s="1"/>
  <c r="BS81" i="15"/>
  <c r="E25" i="16"/>
  <c r="BC25" i="16" s="1"/>
  <c r="I49" i="16"/>
  <c r="H56" i="16"/>
  <c r="AI28" i="16"/>
  <c r="AI23" i="16"/>
  <c r="J46" i="15"/>
  <c r="CB46" i="15" s="1"/>
  <c r="J54" i="15"/>
  <c r="CB54" i="15" s="1"/>
  <c r="AO45" i="16"/>
  <c r="AP45" i="16"/>
  <c r="AU28" i="16"/>
  <c r="AU23" i="16"/>
  <c r="AU21" i="16" s="1"/>
  <c r="BB45" i="16"/>
  <c r="BA23" i="16"/>
  <c r="BA21" i="16" s="1"/>
  <c r="BA28" i="16"/>
  <c r="AZ28" i="16"/>
  <c r="H46" i="16"/>
  <c r="M45" i="16"/>
  <c r="E49" i="16"/>
  <c r="F50" i="16"/>
  <c r="K49" i="16"/>
  <c r="O45" i="16"/>
  <c r="S45" i="16"/>
  <c r="W45" i="16"/>
  <c r="E57" i="16"/>
  <c r="J56" i="16"/>
  <c r="E56" i="16" s="1"/>
  <c r="I57" i="16"/>
  <c r="N56" i="16"/>
  <c r="I56" i="16" s="1"/>
  <c r="F73" i="16"/>
  <c r="BD73" i="16" s="1"/>
  <c r="K25" i="16"/>
  <c r="F25" i="16" s="1"/>
  <c r="AC28" i="16"/>
  <c r="AC23" i="16"/>
  <c r="AC21" i="16" s="1"/>
  <c r="AD49" i="16"/>
  <c r="AH49" i="16"/>
  <c r="BE54" i="16"/>
  <c r="AE56" i="16"/>
  <c r="AK56" i="16"/>
  <c r="AF57" i="16"/>
  <c r="AS45" i="16"/>
  <c r="AS23" i="16" s="1"/>
  <c r="AS21" i="16" s="1"/>
  <c r="AW45" i="16"/>
  <c r="AW28" i="16" s="1"/>
  <c r="S28" i="17"/>
  <c r="S23" i="17"/>
  <c r="S21" i="17" s="1"/>
  <c r="S81" i="17" s="1"/>
  <c r="U28" i="17"/>
  <c r="U23" i="17"/>
  <c r="U21" i="17" s="1"/>
  <c r="U81" i="17" s="1"/>
  <c r="E46" i="16"/>
  <c r="I46" i="16"/>
  <c r="AJ25" i="16"/>
  <c r="AE25" i="16" s="1"/>
  <c r="AJ45" i="16"/>
  <c r="AE49" i="16"/>
  <c r="AG56" i="16"/>
  <c r="BE73" i="16"/>
  <c r="G25" i="16"/>
  <c r="J45" i="16"/>
  <c r="F46" i="16"/>
  <c r="BD46" i="16" s="1"/>
  <c r="L49" i="16"/>
  <c r="H50" i="16"/>
  <c r="BF50" i="16" s="1"/>
  <c r="E54" i="16"/>
  <c r="I54" i="16"/>
  <c r="K56" i="16"/>
  <c r="F56" i="16" s="1"/>
  <c r="G57" i="16"/>
  <c r="H73" i="16"/>
  <c r="AB45" i="16"/>
  <c r="AB28" i="16" s="1"/>
  <c r="AF25" i="16"/>
  <c r="AG46" i="16"/>
  <c r="AK49" i="16"/>
  <c r="AF49" i="16" s="1"/>
  <c r="AE50" i="16"/>
  <c r="AD54" i="16"/>
  <c r="AH54" i="16"/>
  <c r="AM56" i="16"/>
  <c r="AH57" i="16"/>
  <c r="AG73" i="16"/>
  <c r="H25" i="16"/>
  <c r="G46" i="16"/>
  <c r="BE46" i="16" s="1"/>
  <c r="H49" i="16"/>
  <c r="E50" i="16"/>
  <c r="BC50" i="16" s="1"/>
  <c r="I50" i="16"/>
  <c r="BG50" i="16" s="1"/>
  <c r="F54" i="16"/>
  <c r="BD54" i="16" s="1"/>
  <c r="G56" i="16"/>
  <c r="H57" i="16"/>
  <c r="BF57" i="16" s="1"/>
  <c r="E73" i="16"/>
  <c r="BC73" i="16" s="1"/>
  <c r="I73" i="16"/>
  <c r="BG73" i="16" s="1"/>
  <c r="AG25" i="16"/>
  <c r="AL49" i="16"/>
  <c r="BE50" i="16"/>
  <c r="AD56" i="16"/>
  <c r="AO56" i="17"/>
  <c r="AY56" i="17"/>
  <c r="L49" i="17"/>
  <c r="E22" i="17"/>
  <c r="O25" i="17"/>
  <c r="AA49" i="17"/>
  <c r="AA45" i="17" s="1"/>
  <c r="AA28" i="17" s="1"/>
  <c r="AT25" i="17"/>
  <c r="AY25" i="17"/>
  <c r="BB45" i="17"/>
  <c r="BB28" i="17" s="1"/>
  <c r="AT54" i="17"/>
  <c r="AY54" i="17"/>
  <c r="V49" i="17"/>
  <c r="V45" i="17" s="1"/>
  <c r="V28" i="17" s="1"/>
  <c r="T56" i="17"/>
  <c r="Y46" i="17"/>
  <c r="AE74" i="17"/>
  <c r="AE75" i="17"/>
  <c r="AE80" i="17"/>
  <c r="Y54" i="17"/>
  <c r="AM49" i="17"/>
  <c r="AG50" i="17"/>
  <c r="W23" i="17"/>
  <c r="W21" i="17" s="1"/>
  <c r="W81" i="17" s="1"/>
  <c r="W28" i="17"/>
  <c r="J57" i="17"/>
  <c r="E57" i="17" s="1"/>
  <c r="J46" i="17"/>
  <c r="H50" i="17"/>
  <c r="G57" i="17"/>
  <c r="K49" i="17"/>
  <c r="K56" i="17"/>
  <c r="M25" i="17"/>
  <c r="H25" i="17" s="1"/>
  <c r="M45" i="17"/>
  <c r="N56" i="17"/>
  <c r="J54" i="17"/>
  <c r="P49" i="17"/>
  <c r="P45" i="17" s="1"/>
  <c r="R49" i="17"/>
  <c r="H49" i="17" s="1"/>
  <c r="O54" i="17"/>
  <c r="Q56" i="17"/>
  <c r="G56" i="17" s="1"/>
  <c r="H57" i="17"/>
  <c r="E58" i="17"/>
  <c r="G50" i="17"/>
  <c r="T54" i="17"/>
  <c r="X45" i="17"/>
  <c r="X28" i="17" s="1"/>
  <c r="Z49" i="17"/>
  <c r="Z45" i="17" s="1"/>
  <c r="Z28" i="17" s="1"/>
  <c r="AC45" i="17"/>
  <c r="AC28" i="17" s="1"/>
  <c r="AO25" i="17"/>
  <c r="AE57" i="17"/>
  <c r="AE58" i="17"/>
  <c r="AE76" i="17"/>
  <c r="AO54" i="17"/>
  <c r="AE47" i="17"/>
  <c r="AR45" i="17"/>
  <c r="AT49" i="17"/>
  <c r="AE52" i="17"/>
  <c r="AK49" i="17"/>
  <c r="AF50" i="17"/>
  <c r="R56" i="17"/>
  <c r="H56" i="17" s="1"/>
  <c r="J50" i="17"/>
  <c r="F50" i="17"/>
  <c r="AV23" i="17"/>
  <c r="AV21" i="17" s="1"/>
  <c r="AV81" i="17" s="1"/>
  <c r="AX23" i="17"/>
  <c r="AX21" i="17" s="1"/>
  <c r="AX81" i="17" s="1"/>
  <c r="AQ23" i="17"/>
  <c r="AQ21" i="17" s="1"/>
  <c r="AQ81" i="17" s="1"/>
  <c r="AF46" i="17"/>
  <c r="AL49" i="17"/>
  <c r="AN49" i="17"/>
  <c r="AP49" i="17"/>
  <c r="AZ49" i="17"/>
  <c r="AK56" i="17"/>
  <c r="AM56" i="17"/>
  <c r="AH56" i="17" s="1"/>
  <c r="AU56" i="17"/>
  <c r="AT56" i="17" s="1"/>
  <c r="AF57" i="17"/>
  <c r="J25" i="15"/>
  <c r="CB25" i="15" s="1"/>
  <c r="L56" i="15"/>
  <c r="N56" i="15"/>
  <c r="P56" i="15"/>
  <c r="K57" i="15"/>
  <c r="CC57" i="15" s="1"/>
  <c r="G50" i="15"/>
  <c r="BY50" i="15" s="1"/>
  <c r="K56" i="15"/>
  <c r="CC56" i="15" s="1"/>
  <c r="AI49" i="15"/>
  <c r="T28" i="14"/>
  <c r="T23" i="14"/>
  <c r="T21" i="14" s="1"/>
  <c r="U45" i="14"/>
  <c r="H45" i="14"/>
  <c r="H28" i="14" s="1"/>
  <c r="W45" i="14"/>
  <c r="W23" i="14" s="1"/>
  <c r="W21" i="14" s="1"/>
  <c r="AC45" i="14"/>
  <c r="AC28" i="14" s="1"/>
  <c r="AA45" i="14"/>
  <c r="X45" i="14"/>
  <c r="AH45" i="14"/>
  <c r="AF45" i="14"/>
  <c r="I45" i="14"/>
  <c r="I28" i="14" s="1"/>
  <c r="G45" i="14"/>
  <c r="G28" i="14" s="1"/>
  <c r="F23" i="14"/>
  <c r="F21" i="14" s="1"/>
  <c r="BW49" i="11"/>
  <c r="BW46" i="11"/>
  <c r="BW25" i="11"/>
  <c r="BN25" i="11"/>
  <c r="BK25" i="11"/>
  <c r="BB25" i="11"/>
  <c r="AY25" i="11"/>
  <c r="AT58" i="11"/>
  <c r="AS58" i="11"/>
  <c r="AR58" i="11"/>
  <c r="AQ58" i="11"/>
  <c r="AP58" i="11"/>
  <c r="AO58" i="11"/>
  <c r="AN58" i="11"/>
  <c r="BT56" i="11"/>
  <c r="BP56" i="11"/>
  <c r="BL56" i="11"/>
  <c r="BK56" i="11"/>
  <c r="BI56" i="11"/>
  <c r="AQ57" i="11"/>
  <c r="AP57" i="11"/>
  <c r="AS57" i="11"/>
  <c r="AO57" i="11"/>
  <c r="AU56" i="11"/>
  <c r="BV56" i="11"/>
  <c r="BU56" i="11"/>
  <c r="BS56" i="11"/>
  <c r="BR56" i="11"/>
  <c r="BQ56" i="11"/>
  <c r="BN56" i="11"/>
  <c r="BM56" i="11"/>
  <c r="BJ56" i="11"/>
  <c r="BH56" i="11"/>
  <c r="BG56" i="11"/>
  <c r="BF56" i="11"/>
  <c r="BE56" i="11"/>
  <c r="BD56" i="11"/>
  <c r="BC56" i="11"/>
  <c r="BB56" i="11"/>
  <c r="BA56" i="11"/>
  <c r="AZ56" i="11"/>
  <c r="AY56" i="11"/>
  <c r="AX56" i="11"/>
  <c r="AW56" i="11"/>
  <c r="AV56" i="11"/>
  <c r="AT55" i="11"/>
  <c r="AS55" i="11"/>
  <c r="AR55" i="11"/>
  <c r="AQ55" i="11"/>
  <c r="AP55" i="11"/>
  <c r="AO55" i="11"/>
  <c r="AN55" i="11"/>
  <c r="BV54" i="11"/>
  <c r="BU54" i="11"/>
  <c r="BU49" i="11" s="1"/>
  <c r="BT54" i="11"/>
  <c r="BS54" i="11"/>
  <c r="BR54" i="11"/>
  <c r="BQ54" i="11"/>
  <c r="BP54" i="11"/>
  <c r="BO54" i="11"/>
  <c r="BN54" i="11"/>
  <c r="BM54" i="11"/>
  <c r="BM49" i="11" s="1"/>
  <c r="BM45" i="11" s="1"/>
  <c r="BM23" i="11" s="1"/>
  <c r="BL54" i="11"/>
  <c r="BK54" i="11"/>
  <c r="BJ54" i="11"/>
  <c r="BI54" i="11"/>
  <c r="BI49" i="11" s="1"/>
  <c r="BH54" i="11"/>
  <c r="BG54" i="11"/>
  <c r="BF54" i="11"/>
  <c r="BE54" i="11"/>
  <c r="BE49" i="11" s="1"/>
  <c r="BE45" i="11" s="1"/>
  <c r="BD54" i="11"/>
  <c r="BC54" i="11"/>
  <c r="BB54" i="11"/>
  <c r="BA54" i="11"/>
  <c r="AT54" i="11" s="1"/>
  <c r="AZ54" i="11"/>
  <c r="AY54" i="11"/>
  <c r="AR54" i="11" s="1"/>
  <c r="AX54" i="11"/>
  <c r="AW54" i="11"/>
  <c r="AP54" i="11" s="1"/>
  <c r="AV54" i="11"/>
  <c r="AU54" i="11"/>
  <c r="AT53" i="11"/>
  <c r="AS53" i="11"/>
  <c r="AR53" i="11"/>
  <c r="AQ53" i="11"/>
  <c r="AP53" i="11"/>
  <c r="AO53" i="11"/>
  <c r="AN53" i="11"/>
  <c r="AT52" i="11"/>
  <c r="AS52" i="11"/>
  <c r="AR52" i="11"/>
  <c r="AQ52" i="11"/>
  <c r="AP52" i="11"/>
  <c r="AN52" i="11"/>
  <c r="AT51" i="11"/>
  <c r="AS51" i="11"/>
  <c r="AR51" i="11"/>
  <c r="AQ51" i="11"/>
  <c r="AP51" i="11"/>
  <c r="AO51" i="11"/>
  <c r="AN51" i="11"/>
  <c r="AP50" i="11"/>
  <c r="AR50" i="11"/>
  <c r="BB49" i="11"/>
  <c r="AQ50" i="11"/>
  <c r="AT50" i="11"/>
  <c r="BV49" i="11"/>
  <c r="BT49" i="11"/>
  <c r="BS49" i="11"/>
  <c r="BR49" i="11"/>
  <c r="BP49" i="11"/>
  <c r="BO49" i="11"/>
  <c r="BN49" i="11"/>
  <c r="BL49" i="11"/>
  <c r="BK49" i="11"/>
  <c r="BJ49" i="11"/>
  <c r="BH49" i="11"/>
  <c r="BG49" i="11"/>
  <c r="BF49" i="11"/>
  <c r="BD49" i="11"/>
  <c r="BC49" i="11"/>
  <c r="AZ49" i="11"/>
  <c r="AY49" i="11"/>
  <c r="AW49" i="11"/>
  <c r="AV49" i="11"/>
  <c r="AU49" i="11"/>
  <c r="AT47" i="11"/>
  <c r="AS47" i="11"/>
  <c r="AR47" i="11"/>
  <c r="AQ47" i="11"/>
  <c r="AP47" i="11"/>
  <c r="AO47" i="11"/>
  <c r="AN47" i="11"/>
  <c r="BV46" i="11"/>
  <c r="BU46" i="11"/>
  <c r="BT46" i="11"/>
  <c r="BS46" i="11"/>
  <c r="BR46" i="11"/>
  <c r="BQ46" i="11"/>
  <c r="BP46" i="11"/>
  <c r="BO46" i="11"/>
  <c r="BN46" i="11"/>
  <c r="BM46" i="11"/>
  <c r="BL46" i="11"/>
  <c r="AQ46" i="11" s="1"/>
  <c r="BK46" i="11"/>
  <c r="BJ46" i="11"/>
  <c r="BI46" i="11"/>
  <c r="BH46" i="11"/>
  <c r="BG46" i="11"/>
  <c r="BF46" i="11"/>
  <c r="BE46" i="11"/>
  <c r="BD46" i="11"/>
  <c r="BC46" i="11"/>
  <c r="BB46" i="11"/>
  <c r="BA46" i="11"/>
  <c r="AZ46" i="11"/>
  <c r="AS46" i="11" s="1"/>
  <c r="AY46" i="11"/>
  <c r="AX46" i="11"/>
  <c r="AW46" i="11"/>
  <c r="AV46" i="11"/>
  <c r="AO46" i="11" s="1"/>
  <c r="AU46" i="11"/>
  <c r="BR45" i="11"/>
  <c r="BR23" i="11" s="1"/>
  <c r="AT27" i="11"/>
  <c r="AS27" i="11"/>
  <c r="AR27" i="11"/>
  <c r="AQ27" i="11"/>
  <c r="AP27" i="11"/>
  <c r="AO27" i="11"/>
  <c r="AN27" i="11"/>
  <c r="AT26" i="11"/>
  <c r="AS26" i="11"/>
  <c r="AR26" i="11"/>
  <c r="AQ26" i="11"/>
  <c r="AP26" i="11"/>
  <c r="AO26" i="11"/>
  <c r="AN26" i="11"/>
  <c r="BU25" i="11"/>
  <c r="BT25" i="11"/>
  <c r="BH25" i="11"/>
  <c r="BE25" i="11"/>
  <c r="AV25" i="11"/>
  <c r="AT24" i="11"/>
  <c r="AS24" i="11"/>
  <c r="AR24" i="11"/>
  <c r="AQ24" i="11"/>
  <c r="AP24" i="11"/>
  <c r="AO24" i="11"/>
  <c r="AN24" i="11"/>
  <c r="AT22" i="11"/>
  <c r="AS22" i="11"/>
  <c r="AR22" i="11"/>
  <c r="AQ22" i="11"/>
  <c r="AP22" i="11"/>
  <c r="AO22" i="11"/>
  <c r="AN22" i="11"/>
  <c r="AM56" i="11"/>
  <c r="J57" i="11"/>
  <c r="AK56" i="11"/>
  <c r="AI56" i="11"/>
  <c r="AJ56" i="11"/>
  <c r="AG56" i="11"/>
  <c r="AM54" i="11"/>
  <c r="AM49" i="11" s="1"/>
  <c r="AL54" i="11"/>
  <c r="AK54" i="11"/>
  <c r="AK49" i="11" s="1"/>
  <c r="AJ54" i="11"/>
  <c r="AI54" i="11"/>
  <c r="AI49" i="11" s="1"/>
  <c r="AI45" i="11" s="1"/>
  <c r="AI23" i="11" s="1"/>
  <c r="AG54" i="11"/>
  <c r="AL49" i="11"/>
  <c r="AH49" i="11"/>
  <c r="AG49" i="11"/>
  <c r="AJ49" i="11"/>
  <c r="AM46" i="11"/>
  <c r="AL46" i="11"/>
  <c r="AK46" i="11"/>
  <c r="AJ46" i="11"/>
  <c r="AI46" i="11"/>
  <c r="AH46" i="11"/>
  <c r="AG46" i="11"/>
  <c r="E46" i="11" s="1"/>
  <c r="AF56" i="11"/>
  <c r="AC56" i="11"/>
  <c r="AE56" i="11"/>
  <c r="AD56" i="11"/>
  <c r="AA56" i="11"/>
  <c r="Z56" i="11"/>
  <c r="AF54" i="11"/>
  <c r="AE54" i="11"/>
  <c r="AE49" i="11" s="1"/>
  <c r="AD54" i="11"/>
  <c r="AC54" i="11"/>
  <c r="AB54" i="11"/>
  <c r="AA54" i="11"/>
  <c r="AA49" i="11" s="1"/>
  <c r="Z54" i="11"/>
  <c r="AF49" i="11"/>
  <c r="AC49" i="11"/>
  <c r="AB49" i="11"/>
  <c r="AF46" i="11"/>
  <c r="AE46" i="11"/>
  <c r="J46" i="11" s="1"/>
  <c r="AD46" i="11"/>
  <c r="AC46" i="11"/>
  <c r="AB46" i="11"/>
  <c r="AA46" i="11"/>
  <c r="F46" i="11" s="1"/>
  <c r="Z46" i="11"/>
  <c r="Y56" i="11"/>
  <c r="W56" i="11"/>
  <c r="V56" i="11"/>
  <c r="T56" i="11"/>
  <c r="S56" i="11"/>
  <c r="X56" i="11"/>
  <c r="U56" i="11"/>
  <c r="Y54" i="11"/>
  <c r="X54" i="11"/>
  <c r="W54" i="11"/>
  <c r="W49" i="11" s="1"/>
  <c r="W45" i="11" s="1"/>
  <c r="W23" i="11" s="1"/>
  <c r="V54" i="11"/>
  <c r="U54" i="11"/>
  <c r="T54" i="11"/>
  <c r="S54" i="11"/>
  <c r="S49" i="11" s="1"/>
  <c r="J50" i="11"/>
  <c r="Y46" i="11"/>
  <c r="X46" i="11"/>
  <c r="W46" i="11"/>
  <c r="V46" i="11"/>
  <c r="U46" i="11"/>
  <c r="T46" i="11"/>
  <c r="S46" i="11"/>
  <c r="L56" i="11"/>
  <c r="L54" i="11"/>
  <c r="E50" i="11"/>
  <c r="L46" i="11"/>
  <c r="R46" i="11"/>
  <c r="R54" i="11"/>
  <c r="K54" i="11" s="1"/>
  <c r="R56" i="11"/>
  <c r="N46" i="11"/>
  <c r="O46" i="11"/>
  <c r="P46" i="11"/>
  <c r="I46" i="11" s="1"/>
  <c r="Q46" i="11"/>
  <c r="N54" i="11"/>
  <c r="O54" i="11"/>
  <c r="P54" i="11"/>
  <c r="I54" i="11" s="1"/>
  <c r="Q54" i="11"/>
  <c r="N56" i="11"/>
  <c r="O56" i="11"/>
  <c r="P56" i="11"/>
  <c r="Q56" i="11"/>
  <c r="M54" i="11"/>
  <c r="M46" i="11"/>
  <c r="E58" i="11"/>
  <c r="E57" i="11"/>
  <c r="E55" i="11"/>
  <c r="E53" i="11"/>
  <c r="E52" i="11"/>
  <c r="E51" i="11"/>
  <c r="E47" i="11"/>
  <c r="E27" i="11"/>
  <c r="E26" i="11"/>
  <c r="E24" i="11"/>
  <c r="E22" i="11"/>
  <c r="K22" i="11"/>
  <c r="K24" i="11"/>
  <c r="K26" i="11"/>
  <c r="K27" i="11"/>
  <c r="K46" i="11"/>
  <c r="K47" i="11"/>
  <c r="K50" i="11"/>
  <c r="K51" i="11"/>
  <c r="K52" i="11"/>
  <c r="K53" i="11"/>
  <c r="K55" i="11"/>
  <c r="K57" i="11"/>
  <c r="K58" i="11"/>
  <c r="G22" i="11"/>
  <c r="H22" i="11"/>
  <c r="I22" i="11"/>
  <c r="J22" i="11"/>
  <c r="G24" i="11"/>
  <c r="H24" i="11"/>
  <c r="I24" i="11"/>
  <c r="J24" i="11"/>
  <c r="G26" i="11"/>
  <c r="H26" i="11"/>
  <c r="I26" i="11"/>
  <c r="J26" i="11"/>
  <c r="G27" i="11"/>
  <c r="H27" i="11"/>
  <c r="I27" i="11"/>
  <c r="J27" i="11"/>
  <c r="H46" i="11"/>
  <c r="G47" i="11"/>
  <c r="H47" i="11"/>
  <c r="I47" i="11"/>
  <c r="J47" i="11"/>
  <c r="G50" i="11"/>
  <c r="G51" i="11"/>
  <c r="H51" i="11"/>
  <c r="I51" i="11"/>
  <c r="J51" i="11"/>
  <c r="G52" i="11"/>
  <c r="H52" i="11"/>
  <c r="I52" i="11"/>
  <c r="J52" i="11"/>
  <c r="G53" i="11"/>
  <c r="H53" i="11"/>
  <c r="I53" i="11"/>
  <c r="J53" i="11"/>
  <c r="H54" i="11"/>
  <c r="G55" i="11"/>
  <c r="H55" i="11"/>
  <c r="I55" i="11"/>
  <c r="J55" i="11"/>
  <c r="I57" i="11"/>
  <c r="G58" i="11"/>
  <c r="H58" i="11"/>
  <c r="I58" i="11"/>
  <c r="J58" i="11"/>
  <c r="F24" i="11"/>
  <c r="F26" i="11"/>
  <c r="F27" i="11"/>
  <c r="F47" i="11"/>
  <c r="F51" i="11"/>
  <c r="F52" i="11"/>
  <c r="F53" i="11"/>
  <c r="F55" i="11"/>
  <c r="F22" i="11"/>
  <c r="D54" i="11"/>
  <c r="D46" i="11"/>
  <c r="I52" i="13"/>
  <c r="H52" i="13"/>
  <c r="I76" i="13"/>
  <c r="H76" i="13"/>
  <c r="O25" i="13"/>
  <c r="I74" i="13"/>
  <c r="P25" i="13"/>
  <c r="L56" i="13"/>
  <c r="Q56" i="13"/>
  <c r="P56" i="13"/>
  <c r="O56" i="13"/>
  <c r="N56" i="13"/>
  <c r="M56" i="13"/>
  <c r="K56" i="13"/>
  <c r="J56" i="13"/>
  <c r="Q54" i="13"/>
  <c r="P54" i="13"/>
  <c r="O54" i="13"/>
  <c r="N54" i="13"/>
  <c r="M54" i="13"/>
  <c r="L54" i="13"/>
  <c r="K54" i="13"/>
  <c r="J54" i="13"/>
  <c r="Q49" i="13"/>
  <c r="O49" i="13"/>
  <c r="M49" i="13"/>
  <c r="Q46" i="13"/>
  <c r="P46" i="13"/>
  <c r="O46" i="13"/>
  <c r="N46" i="13"/>
  <c r="M46" i="13"/>
  <c r="L46" i="13"/>
  <c r="K46" i="13"/>
  <c r="J46" i="13"/>
  <c r="G54" i="13"/>
  <c r="G46" i="13"/>
  <c r="F46" i="13"/>
  <c r="E46" i="13"/>
  <c r="E54" i="13"/>
  <c r="E56" i="13"/>
  <c r="D54" i="13"/>
  <c r="F54" i="13" s="1"/>
  <c r="D46" i="13"/>
  <c r="T76" i="10"/>
  <c r="T75" i="10"/>
  <c r="T74" i="10"/>
  <c r="T55" i="10"/>
  <c r="T53" i="10"/>
  <c r="P81" i="10"/>
  <c r="R81" i="10"/>
  <c r="V81" i="10"/>
  <c r="T27" i="10"/>
  <c r="T47" i="10"/>
  <c r="T51" i="10"/>
  <c r="U51" i="10" s="1"/>
  <c r="O51" i="10" s="1"/>
  <c r="T54" i="10"/>
  <c r="U54" i="10" s="1"/>
  <c r="O54" i="10" s="1"/>
  <c r="T73" i="10"/>
  <c r="U73" i="10" s="1"/>
  <c r="O73" i="10" s="1"/>
  <c r="O25" i="10" s="1"/>
  <c r="T80" i="10"/>
  <c r="T22" i="10"/>
  <c r="U22" i="10" s="1"/>
  <c r="O22" i="10" s="1"/>
  <c r="T24" i="10"/>
  <c r="T25" i="10"/>
  <c r="U25" i="10" s="1"/>
  <c r="T26" i="10"/>
  <c r="AR28" i="16" l="1"/>
  <c r="AT28" i="16"/>
  <c r="AA28" i="16"/>
  <c r="T23" i="16"/>
  <c r="T21" i="16" s="1"/>
  <c r="BA28" i="17"/>
  <c r="BA23" i="17"/>
  <c r="BA21" i="17" s="1"/>
  <c r="BA81" i="17" s="1"/>
  <c r="AG54" i="17"/>
  <c r="AI54" i="17"/>
  <c r="AY50" i="17"/>
  <c r="AE50" i="17" s="1"/>
  <c r="X73" i="18"/>
  <c r="BY24" i="11"/>
  <c r="BY26" i="11"/>
  <c r="BY27" i="11"/>
  <c r="BY46" i="11"/>
  <c r="BY47" i="11"/>
  <c r="BQ74" i="11"/>
  <c r="T52" i="13"/>
  <c r="U52" i="13" s="1"/>
  <c r="BQ52" i="11"/>
  <c r="AD76" i="17"/>
  <c r="R76" i="13"/>
  <c r="S76" i="13" s="1"/>
  <c r="R52" i="13"/>
  <c r="S52" i="13" s="1"/>
  <c r="D52" i="13"/>
  <c r="T76" i="13"/>
  <c r="U76" i="13" s="1"/>
  <c r="BQ76" i="11"/>
  <c r="V73" i="18"/>
  <c r="V25" i="18" s="1"/>
  <c r="V21" i="18" s="1"/>
  <c r="X25" i="18"/>
  <c r="BY51" i="11"/>
  <c r="BZ51" i="11" s="1"/>
  <c r="BY22" i="11"/>
  <c r="BZ22" i="11" s="1"/>
  <c r="BY55" i="11"/>
  <c r="BZ55" i="11" s="1"/>
  <c r="BY53" i="11"/>
  <c r="BZ53" i="11" s="1"/>
  <c r="BC28" i="17"/>
  <c r="BC23" i="17"/>
  <c r="BC21" i="17" s="1"/>
  <c r="BC81" i="17" s="1"/>
  <c r="AR23" i="17"/>
  <c r="AR21" i="17" s="1"/>
  <c r="AR81" i="17" s="1"/>
  <c r="AR28" i="17"/>
  <c r="AS23" i="17"/>
  <c r="AS21" i="17" s="1"/>
  <c r="AS81" i="17" s="1"/>
  <c r="AS28" i="17"/>
  <c r="AK45" i="17"/>
  <c r="AK28" i="17" s="1"/>
  <c r="AW23" i="17"/>
  <c r="AW21" i="17" s="1"/>
  <c r="AW81" i="17" s="1"/>
  <c r="AW28" i="17"/>
  <c r="AH49" i="17"/>
  <c r="AE73" i="17"/>
  <c r="AB23" i="17"/>
  <c r="AB21" i="17" s="1"/>
  <c r="AB81" i="17" s="1"/>
  <c r="AB28" i="17"/>
  <c r="Y28" i="17" s="1"/>
  <c r="X50" i="18"/>
  <c r="BE25" i="16"/>
  <c r="BC46" i="16"/>
  <c r="AB28" i="15"/>
  <c r="L49" i="14"/>
  <c r="AY45" i="11"/>
  <c r="AY23" i="11" s="1"/>
  <c r="AS49" i="11"/>
  <c r="BV45" i="11"/>
  <c r="BV23" i="11" s="1"/>
  <c r="X54" i="18"/>
  <c r="H54" i="13"/>
  <c r="I56" i="13"/>
  <c r="J25" i="17"/>
  <c r="E25" i="17" s="1"/>
  <c r="H46" i="13"/>
  <c r="I54" i="13"/>
  <c r="T54" i="13" s="1"/>
  <c r="U54" i="13" s="1"/>
  <c r="F54" i="11"/>
  <c r="BD45" i="11"/>
  <c r="BD23" i="11" s="1"/>
  <c r="BJ45" i="11"/>
  <c r="BJ23" i="11" s="1"/>
  <c r="AO56" i="11"/>
  <c r="AS56" i="11"/>
  <c r="BG46" i="16"/>
  <c r="AD28" i="14"/>
  <c r="AB28" i="14"/>
  <c r="V23" i="15"/>
  <c r="V21" i="15" s="1"/>
  <c r="V81" i="15" s="1"/>
  <c r="V28" i="15"/>
  <c r="I46" i="13"/>
  <c r="T46" i="13" s="1"/>
  <c r="J54" i="11"/>
  <c r="G54" i="11"/>
  <c r="AA45" i="11"/>
  <c r="AA23" i="11" s="1"/>
  <c r="BF45" i="11"/>
  <c r="BF23" i="11" s="1"/>
  <c r="BP45" i="11"/>
  <c r="BP23" i="11" s="1"/>
  <c r="AV23" i="16"/>
  <c r="AV21" i="16" s="1"/>
  <c r="AG23" i="15"/>
  <c r="AG21" i="15" s="1"/>
  <c r="AG81" i="15" s="1"/>
  <c r="BE81" i="15"/>
  <c r="AJ23" i="15"/>
  <c r="AJ21" i="15" s="1"/>
  <c r="AJ81" i="15" s="1"/>
  <c r="BP81" i="15"/>
  <c r="H56" i="13"/>
  <c r="R56" i="13" s="1"/>
  <c r="S56" i="13" s="1"/>
  <c r="E54" i="11"/>
  <c r="AN46" i="11"/>
  <c r="AR46" i="11"/>
  <c r="BG45" i="11"/>
  <c r="BG23" i="11" s="1"/>
  <c r="AP46" i="11"/>
  <c r="AT46" i="11"/>
  <c r="BA49" i="11"/>
  <c r="AT49" i="11" s="1"/>
  <c r="N45" i="16"/>
  <c r="I45" i="16" s="1"/>
  <c r="BF73" i="16"/>
  <c r="BC54" i="16"/>
  <c r="BD25" i="16"/>
  <c r="BD50" i="16"/>
  <c r="E46" i="17"/>
  <c r="AM23" i="15"/>
  <c r="AM21" i="15" s="1"/>
  <c r="AM81" i="15" s="1"/>
  <c r="G49" i="17"/>
  <c r="R45" i="17"/>
  <c r="R28" i="17" s="1"/>
  <c r="N74" i="10"/>
  <c r="U74" i="10"/>
  <c r="O74" i="10" s="1"/>
  <c r="N75" i="10"/>
  <c r="U75" i="10"/>
  <c r="O75" i="10" s="1"/>
  <c r="N76" i="10"/>
  <c r="U76" i="10"/>
  <c r="O76" i="10" s="1"/>
  <c r="N55" i="10"/>
  <c r="U55" i="10"/>
  <c r="O55" i="10" s="1"/>
  <c r="N53" i="10"/>
  <c r="U53" i="10"/>
  <c r="O53" i="10" s="1"/>
  <c r="O56" i="17"/>
  <c r="AE25" i="17"/>
  <c r="J49" i="17"/>
  <c r="AE54" i="17"/>
  <c r="BB23" i="17"/>
  <c r="BB21" i="17" s="1"/>
  <c r="BB81" i="17" s="1"/>
  <c r="X23" i="17"/>
  <c r="X21" i="17" s="1"/>
  <c r="X81" i="17" s="1"/>
  <c r="O49" i="17"/>
  <c r="AW23" i="16"/>
  <c r="AW21" i="16" s="1"/>
  <c r="AN23" i="16"/>
  <c r="AN21" i="16" s="1"/>
  <c r="AD45" i="16"/>
  <c r="Z23" i="16"/>
  <c r="Z21" i="16" s="1"/>
  <c r="P23" i="16"/>
  <c r="P21" i="16" s="1"/>
  <c r="BC56" i="16"/>
  <c r="Q28" i="16"/>
  <c r="Q23" i="16"/>
  <c r="Q21" i="16" s="1"/>
  <c r="AS28" i="16"/>
  <c r="AD28" i="16" s="1"/>
  <c r="BC49" i="16"/>
  <c r="BG54" i="16"/>
  <c r="AB23" i="16"/>
  <c r="AB21" i="16" s="1"/>
  <c r="BF56" i="16"/>
  <c r="BG57" i="16"/>
  <c r="U28" i="16"/>
  <c r="U23" i="16"/>
  <c r="U21" i="16" s="1"/>
  <c r="BQ81" i="15"/>
  <c r="AD23" i="15"/>
  <c r="AD21" i="15" s="1"/>
  <c r="AD81" i="15" s="1"/>
  <c r="AD28" i="15"/>
  <c r="AE28" i="15"/>
  <c r="AE23" i="15"/>
  <c r="AE21" i="15" s="1"/>
  <c r="AE81" i="15" s="1"/>
  <c r="Y23" i="14"/>
  <c r="Y21" i="14" s="1"/>
  <c r="S45" i="14"/>
  <c r="N45" i="14" s="1"/>
  <c r="W28" i="14"/>
  <c r="I23" i="14"/>
  <c r="I21" i="14" s="1"/>
  <c r="I81" i="14" s="1"/>
  <c r="AG28" i="14"/>
  <c r="V23" i="14"/>
  <c r="V21" i="14" s="1"/>
  <c r="O45" i="14"/>
  <c r="J45" i="14" s="1"/>
  <c r="H23" i="14"/>
  <c r="H21" i="14" s="1"/>
  <c r="AG45" i="11"/>
  <c r="AG23" i="11" s="1"/>
  <c r="AL56" i="11"/>
  <c r="AL45" i="11" s="1"/>
  <c r="AL23" i="11" s="1"/>
  <c r="AC45" i="11"/>
  <c r="AC23" i="11" s="1"/>
  <c r="G57" i="11"/>
  <c r="BH45" i="11"/>
  <c r="BH23" i="11" s="1"/>
  <c r="BH21" i="11" s="1"/>
  <c r="BH81" i="11" s="1"/>
  <c r="BU45" i="11"/>
  <c r="BH28" i="11"/>
  <c r="BC45" i="11"/>
  <c r="BC23" i="11" s="1"/>
  <c r="BS45" i="11"/>
  <c r="BS23" i="11" s="1"/>
  <c r="BT45" i="11"/>
  <c r="BT23" i="11" s="1"/>
  <c r="BT21" i="11" s="1"/>
  <c r="BT81" i="11" s="1"/>
  <c r="AP49" i="11"/>
  <c r="I50" i="11"/>
  <c r="F50" i="11"/>
  <c r="H74" i="13"/>
  <c r="I75" i="13"/>
  <c r="N49" i="13"/>
  <c r="J49" i="13"/>
  <c r="H50" i="13"/>
  <c r="R50" i="13" s="1"/>
  <c r="S50" i="13" s="1"/>
  <c r="K49" i="13"/>
  <c r="I49" i="13" s="1"/>
  <c r="I50" i="13"/>
  <c r="BE28" i="11"/>
  <c r="BE23" i="11"/>
  <c r="BE21" i="11" s="1"/>
  <c r="BE81" i="11" s="1"/>
  <c r="AY21" i="11"/>
  <c r="AY81" i="11" s="1"/>
  <c r="BL45" i="11"/>
  <c r="BL23" i="11" s="1"/>
  <c r="AQ56" i="11"/>
  <c r="T28" i="17"/>
  <c r="BO81" i="15"/>
  <c r="BU23" i="11"/>
  <c r="BU21" i="11" s="1"/>
  <c r="BU81" i="11" s="1"/>
  <c r="AA23" i="17"/>
  <c r="AA21" i="17" s="1"/>
  <c r="AA81" i="17" s="1"/>
  <c r="I56" i="11"/>
  <c r="F49" i="16"/>
  <c r="BD49" i="16" s="1"/>
  <c r="K45" i="16"/>
  <c r="AA23" i="15"/>
  <c r="AA21" i="15" s="1"/>
  <c r="AA81" i="15" s="1"/>
  <c r="AA28" i="15"/>
  <c r="Q25" i="13"/>
  <c r="H57" i="11"/>
  <c r="H50" i="11"/>
  <c r="H56" i="11"/>
  <c r="U49" i="11"/>
  <c r="U45" i="11" s="1"/>
  <c r="U23" i="11" s="1"/>
  <c r="Y49" i="11"/>
  <c r="AF45" i="11"/>
  <c r="AF23" i="11" s="1"/>
  <c r="Z49" i="11"/>
  <c r="AD49" i="11"/>
  <c r="AB56" i="11"/>
  <c r="AB45" i="11" s="1"/>
  <c r="AB23" i="11" s="1"/>
  <c r="AV45" i="11"/>
  <c r="AZ45" i="11"/>
  <c r="BN45" i="11"/>
  <c r="AX49" i="11"/>
  <c r="AN50" i="11"/>
  <c r="AQ54" i="11"/>
  <c r="AP56" i="11"/>
  <c r="AN57" i="11"/>
  <c r="AR57" i="11"/>
  <c r="Q45" i="14"/>
  <c r="L45" i="14" s="1"/>
  <c r="T45" i="17"/>
  <c r="AC23" i="17"/>
  <c r="AC21" i="17" s="1"/>
  <c r="AC81" i="17" s="1"/>
  <c r="V23" i="17"/>
  <c r="V21" i="17" s="1"/>
  <c r="V81" i="17" s="1"/>
  <c r="AM45" i="16"/>
  <c r="AH56" i="16"/>
  <c r="BG56" i="16" s="1"/>
  <c r="BE57" i="16"/>
  <c r="W23" i="16"/>
  <c r="W21" i="16" s="1"/>
  <c r="W28" i="16"/>
  <c r="S28" i="15"/>
  <c r="S23" i="15"/>
  <c r="S21" i="15" s="1"/>
  <c r="S81" i="15" s="1"/>
  <c r="R45" i="14"/>
  <c r="M45" i="14" s="1"/>
  <c r="H49" i="15"/>
  <c r="BZ49" i="15" s="1"/>
  <c r="O45" i="15"/>
  <c r="P45" i="14"/>
  <c r="K45" i="14" s="1"/>
  <c r="G49" i="16"/>
  <c r="BE49" i="16" s="1"/>
  <c r="L45" i="16"/>
  <c r="AO23" i="16"/>
  <c r="AO21" i="16" s="1"/>
  <c r="AO28" i="16"/>
  <c r="F56" i="15"/>
  <c r="BX56" i="15" s="1"/>
  <c r="M45" i="15"/>
  <c r="O28" i="14"/>
  <c r="H75" i="13"/>
  <c r="D49" i="11"/>
  <c r="G46" i="11"/>
  <c r="AE45" i="11"/>
  <c r="AE23" i="11" s="1"/>
  <c r="AY28" i="11"/>
  <c r="AW45" i="11"/>
  <c r="BK45" i="11"/>
  <c r="AR49" i="11"/>
  <c r="AS50" i="11"/>
  <c r="AN54" i="11"/>
  <c r="E23" i="14"/>
  <c r="E21" i="14" s="1"/>
  <c r="AC23" i="14"/>
  <c r="AC21" i="14" s="1"/>
  <c r="F49" i="17"/>
  <c r="Y49" i="17"/>
  <c r="L45" i="17"/>
  <c r="BF25" i="16"/>
  <c r="N23" i="16"/>
  <c r="AE45" i="16"/>
  <c r="AJ28" i="16"/>
  <c r="AJ23" i="16"/>
  <c r="AK45" i="16"/>
  <c r="AF56" i="16"/>
  <c r="BE56" i="16" s="1"/>
  <c r="BG49" i="16"/>
  <c r="S23" i="16"/>
  <c r="S21" i="16" s="1"/>
  <c r="S28" i="16"/>
  <c r="R45" i="15"/>
  <c r="BB23" i="16"/>
  <c r="BB21" i="16" s="1"/>
  <c r="BB28" i="16"/>
  <c r="J49" i="15"/>
  <c r="CB49" i="15" s="1"/>
  <c r="Q45" i="15"/>
  <c r="L49" i="13"/>
  <c r="L45" i="13" s="1"/>
  <c r="L23" i="13" s="1"/>
  <c r="P49" i="13"/>
  <c r="P45" i="13" s="1"/>
  <c r="J56" i="11"/>
  <c r="Z45" i="11"/>
  <c r="Z23" i="11" s="1"/>
  <c r="AD45" i="11"/>
  <c r="AD23" i="11" s="1"/>
  <c r="AO54" i="11"/>
  <c r="BY54" i="11" s="1"/>
  <c r="BZ54" i="11" s="1"/>
  <c r="AS54" i="11"/>
  <c r="AR56" i="11"/>
  <c r="T49" i="17"/>
  <c r="K45" i="17"/>
  <c r="F45" i="17" s="1"/>
  <c r="AG49" i="16"/>
  <c r="BF49" i="16" s="1"/>
  <c r="AL45" i="16"/>
  <c r="BF46" i="16"/>
  <c r="E45" i="16"/>
  <c r="J28" i="16"/>
  <c r="J23" i="16"/>
  <c r="BD56" i="16"/>
  <c r="O23" i="16"/>
  <c r="O21" i="16" s="1"/>
  <c r="O28" i="16"/>
  <c r="H45" i="16"/>
  <c r="M28" i="16"/>
  <c r="M23" i="16"/>
  <c r="AP23" i="16"/>
  <c r="AP21" i="16" s="1"/>
  <c r="AP28" i="16"/>
  <c r="AD23" i="16"/>
  <c r="AI21" i="16"/>
  <c r="AD21" i="16" s="1"/>
  <c r="BK81" i="15"/>
  <c r="BC81" i="15"/>
  <c r="AV81" i="15"/>
  <c r="I56" i="17"/>
  <c r="N45" i="17"/>
  <c r="Q45" i="17"/>
  <c r="P23" i="17"/>
  <c r="P21" i="17" s="1"/>
  <c r="P81" i="17" s="1"/>
  <c r="P28" i="17"/>
  <c r="M28" i="17"/>
  <c r="M23" i="17"/>
  <c r="M21" i="17" s="1"/>
  <c r="M81" i="17" s="1"/>
  <c r="F56" i="17"/>
  <c r="J56" i="17"/>
  <c r="AJ49" i="17"/>
  <c r="E50" i="17"/>
  <c r="E54" i="17"/>
  <c r="AF49" i="17"/>
  <c r="H45" i="17"/>
  <c r="AD23" i="17"/>
  <c r="AK23" i="17"/>
  <c r="AK21" i="17" s="1"/>
  <c r="AY49" i="17"/>
  <c r="AZ45" i="17"/>
  <c r="AZ28" i="17" s="1"/>
  <c r="AI49" i="17"/>
  <c r="AN45" i="17"/>
  <c r="AN28" i="17" s="1"/>
  <c r="AU45" i="17"/>
  <c r="AU28" i="17" s="1"/>
  <c r="AJ56" i="17"/>
  <c r="AE56" i="17" s="1"/>
  <c r="AF56" i="17"/>
  <c r="AO49" i="17"/>
  <c r="AP45" i="17"/>
  <c r="AP28" i="17" s="1"/>
  <c r="AG49" i="17"/>
  <c r="AL45" i="17"/>
  <c r="AL28" i="17" s="1"/>
  <c r="AM45" i="17"/>
  <c r="AM28" i="17" s="1"/>
  <c r="Z23" i="17"/>
  <c r="Y45" i="17"/>
  <c r="P45" i="15"/>
  <c r="I56" i="15"/>
  <c r="CA56" i="15" s="1"/>
  <c r="L45" i="15"/>
  <c r="E56" i="15"/>
  <c r="BW56" i="15" s="1"/>
  <c r="N45" i="15"/>
  <c r="G56" i="15"/>
  <c r="BY56" i="15" s="1"/>
  <c r="G49" i="15"/>
  <c r="BY49" i="15" s="1"/>
  <c r="AI45" i="15"/>
  <c r="AI28" i="15" s="1"/>
  <c r="U23" i="14"/>
  <c r="U28" i="14"/>
  <c r="G23" i="14"/>
  <c r="G21" i="14" s="1"/>
  <c r="G81" i="14" s="1"/>
  <c r="AA28" i="14"/>
  <c r="AA23" i="14"/>
  <c r="AA21" i="14" s="1"/>
  <c r="X28" i="14"/>
  <c r="X23" i="14"/>
  <c r="AH23" i="14"/>
  <c r="AH28" i="14"/>
  <c r="AF28" i="14"/>
  <c r="AF23" i="14"/>
  <c r="E56" i="11"/>
  <c r="S45" i="11"/>
  <c r="S23" i="11" s="1"/>
  <c r="V49" i="11"/>
  <c r="V45" i="11" s="1"/>
  <c r="V23" i="11" s="1"/>
  <c r="X49" i="11"/>
  <c r="X45" i="11" s="1"/>
  <c r="X23" i="11" s="1"/>
  <c r="AJ45" i="11"/>
  <c r="AJ23" i="11" s="1"/>
  <c r="L49" i="11"/>
  <c r="E49" i="11" s="1"/>
  <c r="T49" i="11"/>
  <c r="T45" i="11" s="1"/>
  <c r="T23" i="11" s="1"/>
  <c r="M49" i="11"/>
  <c r="M56" i="11"/>
  <c r="L45" i="11"/>
  <c r="L23" i="11" s="1"/>
  <c r="AM45" i="11"/>
  <c r="AM23" i="11" s="1"/>
  <c r="AK45" i="11"/>
  <c r="AK23" i="11" s="1"/>
  <c r="BW45" i="11"/>
  <c r="BI45" i="11"/>
  <c r="BI23" i="11" s="1"/>
  <c r="AN49" i="11"/>
  <c r="BB45" i="11"/>
  <c r="AN56" i="11"/>
  <c r="AU45" i="11"/>
  <c r="AT57" i="11"/>
  <c r="BO56" i="11"/>
  <c r="K56" i="11"/>
  <c r="Y45" i="11"/>
  <c r="Y23" i="11" s="1"/>
  <c r="P49" i="11"/>
  <c r="I49" i="11" s="1"/>
  <c r="N49" i="11"/>
  <c r="G49" i="11" s="1"/>
  <c r="Q49" i="11"/>
  <c r="O49" i="11"/>
  <c r="R49" i="11"/>
  <c r="K49" i="11" s="1"/>
  <c r="M25" i="13"/>
  <c r="N25" i="13"/>
  <c r="D25" i="13"/>
  <c r="J45" i="13"/>
  <c r="J23" i="13" s="1"/>
  <c r="N45" i="13"/>
  <c r="N23" i="13" s="1"/>
  <c r="M45" i="13"/>
  <c r="M23" i="13" s="1"/>
  <c r="O45" i="13"/>
  <c r="Q45" i="13"/>
  <c r="E49" i="13"/>
  <c r="E45" i="13" s="1"/>
  <c r="N73" i="10"/>
  <c r="N54" i="10"/>
  <c r="N51" i="10"/>
  <c r="N47" i="10"/>
  <c r="N27" i="10"/>
  <c r="N80" i="10"/>
  <c r="N25" i="10"/>
  <c r="N24" i="10"/>
  <c r="N22" i="10"/>
  <c r="N26" i="10"/>
  <c r="X49" i="18" l="1"/>
  <c r="X45" i="18" s="1"/>
  <c r="BC45" i="16"/>
  <c r="N28" i="16"/>
  <c r="T75" i="13"/>
  <c r="U75" i="13" s="1"/>
  <c r="BQ75" i="11"/>
  <c r="R54" i="13"/>
  <c r="S54" i="13" s="1"/>
  <c r="D50" i="13"/>
  <c r="D49" i="13" s="1"/>
  <c r="G52" i="13"/>
  <c r="G50" i="13" s="1"/>
  <c r="G49" i="13" s="1"/>
  <c r="F52" i="13"/>
  <c r="F50" i="13" s="1"/>
  <c r="F49" i="13" s="1"/>
  <c r="BQ50" i="11"/>
  <c r="AO52" i="11"/>
  <c r="BY52" i="11" s="1"/>
  <c r="BZ52" i="11" s="1"/>
  <c r="AD74" i="17"/>
  <c r="R74" i="13"/>
  <c r="S74" i="13" s="1"/>
  <c r="R46" i="13"/>
  <c r="S46" i="13" s="1"/>
  <c r="AD75" i="17"/>
  <c r="AD73" i="17" s="1"/>
  <c r="AD28" i="17" s="1"/>
  <c r="R75" i="13"/>
  <c r="S75" i="13" s="1"/>
  <c r="BQ73" i="11"/>
  <c r="BQ25" i="11" s="1"/>
  <c r="T50" i="13"/>
  <c r="U50" i="13" s="1"/>
  <c r="T56" i="13"/>
  <c r="U56" i="13" s="1"/>
  <c r="T74" i="13"/>
  <c r="U74" i="13" s="1"/>
  <c r="O45" i="17"/>
  <c r="J28" i="14"/>
  <c r="S23" i="14"/>
  <c r="Q23" i="13"/>
  <c r="Q28" i="13"/>
  <c r="Q21" i="13"/>
  <c r="Q81" i="13" s="1"/>
  <c r="N45" i="11"/>
  <c r="H49" i="11"/>
  <c r="S28" i="14"/>
  <c r="N28" i="14" s="1"/>
  <c r="BA45" i="11"/>
  <c r="BA23" i="11" s="1"/>
  <c r="G56" i="11"/>
  <c r="K45" i="13"/>
  <c r="O45" i="11"/>
  <c r="AZ81" i="15"/>
  <c r="X23" i="18"/>
  <c r="X21" i="18" s="1"/>
  <c r="O23" i="13"/>
  <c r="E56" i="17"/>
  <c r="R23" i="17"/>
  <c r="H23" i="17" s="1"/>
  <c r="E49" i="17"/>
  <c r="T23" i="17"/>
  <c r="H28" i="16"/>
  <c r="E28" i="16"/>
  <c r="BC28" i="16" s="1"/>
  <c r="O23" i="14"/>
  <c r="Q28" i="14"/>
  <c r="L28" i="14" s="1"/>
  <c r="Q23" i="14"/>
  <c r="Q21" i="14" s="1"/>
  <c r="AR45" i="11"/>
  <c r="E45" i="11"/>
  <c r="AR23" i="11"/>
  <c r="J49" i="11"/>
  <c r="P45" i="11"/>
  <c r="M21" i="13"/>
  <c r="M81" i="13" s="1"/>
  <c r="N21" i="13"/>
  <c r="N81" i="13" s="1"/>
  <c r="H49" i="13"/>
  <c r="R49" i="13" s="1"/>
  <c r="S49" i="13" s="1"/>
  <c r="J25" i="13"/>
  <c r="J21" i="13"/>
  <c r="J81" i="13" s="1"/>
  <c r="H45" i="13"/>
  <c r="I45" i="13"/>
  <c r="P23" i="13"/>
  <c r="P21" i="13" s="1"/>
  <c r="P81" i="13" s="1"/>
  <c r="AF45" i="16"/>
  <c r="AK23" i="16"/>
  <c r="AK28" i="16"/>
  <c r="AF28" i="16" s="1"/>
  <c r="AX45" i="11"/>
  <c r="AQ49" i="11"/>
  <c r="F45" i="16"/>
  <c r="BD45" i="16" s="1"/>
  <c r="K23" i="16"/>
  <c r="K28" i="16"/>
  <c r="F28" i="16" s="1"/>
  <c r="M45" i="11"/>
  <c r="M23" i="11" s="1"/>
  <c r="M21" i="16"/>
  <c r="H21" i="16" s="1"/>
  <c r="H23" i="16"/>
  <c r="K28" i="17"/>
  <c r="F28" i="17" s="1"/>
  <c r="K23" i="17"/>
  <c r="K21" i="17" s="1"/>
  <c r="K81" i="17" s="1"/>
  <c r="AE23" i="16"/>
  <c r="AJ21" i="16"/>
  <c r="AE21" i="16" s="1"/>
  <c r="I28" i="16"/>
  <c r="AW23" i="11"/>
  <c r="AP45" i="11"/>
  <c r="AW81" i="15"/>
  <c r="F45" i="15"/>
  <c r="BX45" i="15" s="1"/>
  <c r="M23" i="15"/>
  <c r="M28" i="15"/>
  <c r="BG81" i="15"/>
  <c r="AH45" i="16"/>
  <c r="BG45" i="16" s="1"/>
  <c r="AM28" i="16"/>
  <c r="AH28" i="16" s="1"/>
  <c r="AM23" i="16"/>
  <c r="BN28" i="11"/>
  <c r="BN23" i="11"/>
  <c r="BN21" i="11" s="1"/>
  <c r="BN81" i="11" s="1"/>
  <c r="H45" i="15"/>
  <c r="BZ45" i="15" s="1"/>
  <c r="O28" i="15"/>
  <c r="H28" i="15" s="1"/>
  <c r="BZ28" i="15" s="1"/>
  <c r="O23" i="15"/>
  <c r="F49" i="11"/>
  <c r="AF45" i="17"/>
  <c r="BF81" i="15"/>
  <c r="J45" i="15"/>
  <c r="CB45" i="15" s="1"/>
  <c r="Q28" i="15"/>
  <c r="Q23" i="15"/>
  <c r="R28" i="15"/>
  <c r="K28" i="15" s="1"/>
  <c r="CC28" i="15" s="1"/>
  <c r="R23" i="15"/>
  <c r="K45" i="15"/>
  <c r="CC45" i="15" s="1"/>
  <c r="AE28" i="16"/>
  <c r="L28" i="17"/>
  <c r="L23" i="17"/>
  <c r="L21" i="17" s="1"/>
  <c r="L81" i="17" s="1"/>
  <c r="H73" i="13"/>
  <c r="J23" i="14"/>
  <c r="O21" i="14"/>
  <c r="J21" i="14" s="1"/>
  <c r="P23" i="14"/>
  <c r="P28" i="14"/>
  <c r="K28" i="14" s="1"/>
  <c r="AZ23" i="11"/>
  <c r="AS45" i="11"/>
  <c r="I23" i="16"/>
  <c r="N21" i="16"/>
  <c r="I21" i="16" s="1"/>
  <c r="Q45" i="11"/>
  <c r="Q23" i="11" s="1"/>
  <c r="N23" i="14"/>
  <c r="AE49" i="17"/>
  <c r="AU81" i="15"/>
  <c r="BN81" i="15"/>
  <c r="E23" i="16"/>
  <c r="BC23" i="16" s="1"/>
  <c r="J21" i="16"/>
  <c r="E21" i="16" s="1"/>
  <c r="BC21" i="16" s="1"/>
  <c r="AG45" i="16"/>
  <c r="BF45" i="16" s="1"/>
  <c r="AL28" i="16"/>
  <c r="AG28" i="16" s="1"/>
  <c r="AL23" i="16"/>
  <c r="BA81" i="15"/>
  <c r="BK23" i="11"/>
  <c r="BK21" i="11" s="1"/>
  <c r="BK81" i="11" s="1"/>
  <c r="BK28" i="11"/>
  <c r="G45" i="16"/>
  <c r="L23" i="16"/>
  <c r="L28" i="16"/>
  <c r="G28" i="16" s="1"/>
  <c r="R28" i="14"/>
  <c r="M28" i="14" s="1"/>
  <c r="R23" i="14"/>
  <c r="BB81" i="15"/>
  <c r="AV23" i="11"/>
  <c r="AV28" i="11"/>
  <c r="Q28" i="17"/>
  <c r="O28" i="17" s="1"/>
  <c r="Q23" i="17"/>
  <c r="G45" i="17"/>
  <c r="I45" i="17"/>
  <c r="N28" i="17"/>
  <c r="N23" i="17"/>
  <c r="J45" i="17"/>
  <c r="H28" i="17"/>
  <c r="AM23" i="17"/>
  <c r="AH45" i="17"/>
  <c r="AH28" i="17"/>
  <c r="AI45" i="17"/>
  <c r="AI28" i="17"/>
  <c r="AN23" i="17"/>
  <c r="AY45" i="17"/>
  <c r="AY28" i="17"/>
  <c r="AZ23" i="17"/>
  <c r="AK81" i="17"/>
  <c r="AG45" i="17"/>
  <c r="AG28" i="17"/>
  <c r="AL23" i="17"/>
  <c r="AO45" i="17"/>
  <c r="AO28" i="17"/>
  <c r="AP23" i="17"/>
  <c r="AU23" i="17"/>
  <c r="AT45" i="17"/>
  <c r="AT28" i="17"/>
  <c r="AJ45" i="17"/>
  <c r="Z21" i="17"/>
  <c r="Z81" i="17" s="1"/>
  <c r="Y23" i="17"/>
  <c r="T21" i="17"/>
  <c r="T81" i="17" s="1"/>
  <c r="N28" i="15"/>
  <c r="G28" i="15" s="1"/>
  <c r="BY28" i="15" s="1"/>
  <c r="N23" i="15"/>
  <c r="N21" i="15" s="1"/>
  <c r="N81" i="15" s="1"/>
  <c r="E45" i="15"/>
  <c r="BW45" i="15" s="1"/>
  <c r="L28" i="15"/>
  <c r="E28" i="15" s="1"/>
  <c r="BW28" i="15" s="1"/>
  <c r="L23" i="15"/>
  <c r="I45" i="15"/>
  <c r="CA45" i="15" s="1"/>
  <c r="P28" i="15"/>
  <c r="I28" i="15" s="1"/>
  <c r="CA28" i="15" s="1"/>
  <c r="P23" i="15"/>
  <c r="AI23" i="15"/>
  <c r="G45" i="15"/>
  <c r="BY45" i="15" s="1"/>
  <c r="U21" i="14"/>
  <c r="S21" i="14"/>
  <c r="X21" i="14"/>
  <c r="AH21" i="14"/>
  <c r="AF21" i="14"/>
  <c r="BW28" i="11"/>
  <c r="BW23" i="11"/>
  <c r="BW21" i="11" s="1"/>
  <c r="BW81" i="11" s="1"/>
  <c r="BB28" i="11"/>
  <c r="BB23" i="11"/>
  <c r="BB21" i="11" s="1"/>
  <c r="BB81" i="11" s="1"/>
  <c r="AN45" i="11"/>
  <c r="AU23" i="11"/>
  <c r="AT56" i="11"/>
  <c r="BO45" i="11"/>
  <c r="BR25" i="11"/>
  <c r="BR21" i="11" s="1"/>
  <c r="BR81" i="11" s="1"/>
  <c r="E23" i="11"/>
  <c r="R45" i="11"/>
  <c r="I45" i="11"/>
  <c r="P23" i="11"/>
  <c r="O23" i="11"/>
  <c r="H45" i="11"/>
  <c r="G45" i="11"/>
  <c r="N23" i="11"/>
  <c r="G25" i="13"/>
  <c r="E23" i="13"/>
  <c r="E45" i="17" l="1"/>
  <c r="BQ49" i="11"/>
  <c r="AO50" i="11"/>
  <c r="BY50" i="11" s="1"/>
  <c r="BZ50" i="11" s="1"/>
  <c r="I23" i="13"/>
  <c r="T45" i="13"/>
  <c r="U45" i="13" s="1"/>
  <c r="H23" i="13"/>
  <c r="R23" i="13" s="1"/>
  <c r="S23" i="13" s="1"/>
  <c r="R45" i="13"/>
  <c r="S45" i="13" s="1"/>
  <c r="T49" i="13"/>
  <c r="U49" i="13" s="1"/>
  <c r="R21" i="17"/>
  <c r="R81" i="17" s="1"/>
  <c r="AT81" i="15"/>
  <c r="K23" i="13"/>
  <c r="G28" i="17"/>
  <c r="F28" i="15"/>
  <c r="BX28" i="15" s="1"/>
  <c r="AP81" i="15"/>
  <c r="I73" i="13"/>
  <c r="T73" i="13" s="1"/>
  <c r="U73" i="13" s="1"/>
  <c r="J28" i="15"/>
  <c r="CB28" i="15" s="1"/>
  <c r="AD25" i="17"/>
  <c r="AD21" i="17" s="1"/>
  <c r="AD81" i="17" s="1"/>
  <c r="BF28" i="16"/>
  <c r="O21" i="13"/>
  <c r="O23" i="17"/>
  <c r="BG28" i="16"/>
  <c r="L23" i="14"/>
  <c r="AS23" i="11"/>
  <c r="AP23" i="11"/>
  <c r="J45" i="11"/>
  <c r="R21" i="15"/>
  <c r="K23" i="15"/>
  <c r="CC23" i="15" s="1"/>
  <c r="AQ45" i="11"/>
  <c r="AX23" i="11"/>
  <c r="AQ23" i="11" s="1"/>
  <c r="N21" i="14"/>
  <c r="AY81" i="15"/>
  <c r="AG23" i="16"/>
  <c r="BF23" i="16" s="1"/>
  <c r="AL21" i="16"/>
  <c r="AG21" i="16" s="1"/>
  <c r="BF21" i="16" s="1"/>
  <c r="AN81" i="15"/>
  <c r="F23" i="17"/>
  <c r="AM21" i="16"/>
  <c r="AH21" i="16" s="1"/>
  <c r="BG21" i="16" s="1"/>
  <c r="AH23" i="16"/>
  <c r="BG23" i="16" s="1"/>
  <c r="AS81" i="15"/>
  <c r="K21" i="16"/>
  <c r="F21" i="16" s="1"/>
  <c r="BD21" i="16" s="1"/>
  <c r="F23" i="16"/>
  <c r="BD23" i="16" s="1"/>
  <c r="BE28" i="16"/>
  <c r="M23" i="14"/>
  <c r="R21" i="14"/>
  <c r="M21" i="14" s="1"/>
  <c r="G23" i="16"/>
  <c r="L21" i="16"/>
  <c r="G21" i="16" s="1"/>
  <c r="BD28" i="16"/>
  <c r="Q21" i="15"/>
  <c r="J23" i="15"/>
  <c r="CB23" i="15" s="1"/>
  <c r="AK21" i="16"/>
  <c r="AF21" i="16" s="1"/>
  <c r="AF23" i="16"/>
  <c r="AX81" i="15"/>
  <c r="F25" i="13"/>
  <c r="AF28" i="17"/>
  <c r="AJ28" i="17"/>
  <c r="AE28" i="17" s="1"/>
  <c r="AV21" i="11"/>
  <c r="P21" i="14"/>
  <c r="K21" i="14" s="1"/>
  <c r="K23" i="14"/>
  <c r="L25" i="13"/>
  <c r="L21" i="13" s="1"/>
  <c r="L81" i="13" s="1"/>
  <c r="L21" i="14"/>
  <c r="H23" i="15"/>
  <c r="BZ23" i="15" s="1"/>
  <c r="O21" i="15"/>
  <c r="F23" i="15"/>
  <c r="BX23" i="15" s="1"/>
  <c r="M21" i="15"/>
  <c r="M81" i="15" s="1"/>
  <c r="BE45" i="16"/>
  <c r="I23" i="17"/>
  <c r="N21" i="17"/>
  <c r="N81" i="17" s="1"/>
  <c r="J23" i="17"/>
  <c r="Q21" i="17"/>
  <c r="G23" i="17"/>
  <c r="I28" i="17"/>
  <c r="J28" i="17"/>
  <c r="E28" i="17" s="1"/>
  <c r="AE45" i="17"/>
  <c r="AU21" i="17"/>
  <c r="AT23" i="17"/>
  <c r="AG23" i="17"/>
  <c r="AL21" i="17"/>
  <c r="AY23" i="17"/>
  <c r="AZ21" i="17"/>
  <c r="AM21" i="17"/>
  <c r="AH23" i="17"/>
  <c r="AJ23" i="17"/>
  <c r="AO23" i="17"/>
  <c r="AP21" i="17"/>
  <c r="AI23" i="17"/>
  <c r="AN21" i="17"/>
  <c r="AF23" i="17"/>
  <c r="Y21" i="17"/>
  <c r="Y81" i="17" s="1"/>
  <c r="F21" i="17"/>
  <c r="F81" i="17" s="1"/>
  <c r="L21" i="15"/>
  <c r="L81" i="15" s="1"/>
  <c r="E23" i="15"/>
  <c r="BW23" i="15" s="1"/>
  <c r="I23" i="15"/>
  <c r="CA23" i="15" s="1"/>
  <c r="P21" i="15"/>
  <c r="G23" i="15"/>
  <c r="BY23" i="15" s="1"/>
  <c r="AI21" i="15"/>
  <c r="AN23" i="11"/>
  <c r="AT45" i="11"/>
  <c r="BO23" i="11"/>
  <c r="AT23" i="11" s="1"/>
  <c r="BO28" i="11"/>
  <c r="BO25" i="11"/>
  <c r="R23" i="11"/>
  <c r="K45" i="11"/>
  <c r="G23" i="11"/>
  <c r="H23" i="11"/>
  <c r="I23" i="11"/>
  <c r="J23" i="11"/>
  <c r="K25" i="13"/>
  <c r="I28" i="13"/>
  <c r="R73" i="13" l="1"/>
  <c r="S73" i="13" s="1"/>
  <c r="T23" i="13"/>
  <c r="U23" i="13" s="1"/>
  <c r="BQ45" i="11"/>
  <c r="AO49" i="11"/>
  <c r="BY49" i="11" s="1"/>
  <c r="BZ49" i="11" s="1"/>
  <c r="AJ21" i="17"/>
  <c r="H21" i="17"/>
  <c r="H81" i="17" s="1"/>
  <c r="AO81" i="15"/>
  <c r="BJ81" i="15"/>
  <c r="J21" i="15"/>
  <c r="Q81" i="15"/>
  <c r="I21" i="15"/>
  <c r="P81" i="15"/>
  <c r="H21" i="15"/>
  <c r="O81" i="15"/>
  <c r="K21" i="15"/>
  <c r="R81" i="15"/>
  <c r="AR81" i="15"/>
  <c r="S25" i="13"/>
  <c r="F21" i="15"/>
  <c r="BX21" i="15" s="1"/>
  <c r="AQ81" i="15"/>
  <c r="O81" i="13"/>
  <c r="E23" i="17"/>
  <c r="BE23" i="16"/>
  <c r="H25" i="13"/>
  <c r="R25" i="13" s="1"/>
  <c r="H28" i="13"/>
  <c r="R28" i="13" s="1"/>
  <c r="S28" i="13" s="1"/>
  <c r="K21" i="13"/>
  <c r="K81" i="13" s="1"/>
  <c r="I25" i="13"/>
  <c r="AI21" i="17"/>
  <c r="AI81" i="17" s="1"/>
  <c r="AN81" i="17"/>
  <c r="G21" i="17"/>
  <c r="G81" i="17" s="1"/>
  <c r="Q81" i="17"/>
  <c r="AG21" i="17"/>
  <c r="AG81" i="17" s="1"/>
  <c r="AL81" i="17"/>
  <c r="AV81" i="11"/>
  <c r="BE21" i="16"/>
  <c r="AT21" i="17"/>
  <c r="AT81" i="17" s="1"/>
  <c r="AU81" i="17"/>
  <c r="G21" i="15"/>
  <c r="BY21" i="15" s="1"/>
  <c r="AI81" i="15"/>
  <c r="AO21" i="17"/>
  <c r="AO81" i="17" s="1"/>
  <c r="AP81" i="17"/>
  <c r="AH21" i="17"/>
  <c r="AH81" i="17" s="1"/>
  <c r="AM81" i="17"/>
  <c r="O21" i="17"/>
  <c r="O81" i="17" s="1"/>
  <c r="E21" i="15"/>
  <c r="BW21" i="15" s="1"/>
  <c r="AY21" i="17"/>
  <c r="AZ81" i="17"/>
  <c r="J21" i="17"/>
  <c r="I21" i="17"/>
  <c r="I81" i="17" s="1"/>
  <c r="AF21" i="17"/>
  <c r="AF81" i="17" s="1"/>
  <c r="AE23" i="17"/>
  <c r="BO21" i="11"/>
  <c r="BO81" i="11" s="1"/>
  <c r="BL25" i="11"/>
  <c r="BL28" i="11"/>
  <c r="K23" i="11"/>
  <c r="E25" i="13"/>
  <c r="E21" i="13" s="1"/>
  <c r="E81" i="13" s="1"/>
  <c r="BQ28" i="11" l="1"/>
  <c r="BQ23" i="11"/>
  <c r="AO45" i="11"/>
  <c r="T28" i="13"/>
  <c r="U28" i="13" s="1"/>
  <c r="I21" i="13"/>
  <c r="T25" i="13"/>
  <c r="U25" i="13" s="1"/>
  <c r="AY81" i="17"/>
  <c r="AE21" i="17"/>
  <c r="AE81" i="17" s="1"/>
  <c r="BZ81" i="15"/>
  <c r="H81" i="15"/>
  <c r="BZ21" i="15"/>
  <c r="J81" i="15"/>
  <c r="CB81" i="15" s="1"/>
  <c r="CB21" i="15"/>
  <c r="K81" i="15"/>
  <c r="CC81" i="15" s="1"/>
  <c r="CC21" i="15"/>
  <c r="I81" i="15"/>
  <c r="CA81" i="15" s="1"/>
  <c r="CA21" i="15"/>
  <c r="F81" i="15"/>
  <c r="BX81" i="15" s="1"/>
  <c r="E81" i="15"/>
  <c r="BW81" i="15" s="1"/>
  <c r="H21" i="13"/>
  <c r="G81" i="15"/>
  <c r="BY81" i="15" s="1"/>
  <c r="AJ81" i="17"/>
  <c r="E21" i="17"/>
  <c r="E81" i="17" s="1"/>
  <c r="J81" i="17"/>
  <c r="BI28" i="11"/>
  <c r="BI25" i="11"/>
  <c r="BL21" i="11"/>
  <c r="BL81" i="11" s="1"/>
  <c r="H81" i="13" l="1"/>
  <c r="R21" i="13"/>
  <c r="S21" i="13" s="1"/>
  <c r="S81" i="13" s="1"/>
  <c r="BQ21" i="11"/>
  <c r="BQ81" i="11" s="1"/>
  <c r="AO23" i="11"/>
  <c r="I81" i="13"/>
  <c r="T81" i="13" s="1"/>
  <c r="U81" i="13" s="1"/>
  <c r="T21" i="13"/>
  <c r="U21" i="13" s="1"/>
  <c r="BI21" i="11"/>
  <c r="BI81" i="11" s="1"/>
  <c r="BF25" i="11"/>
  <c r="BF28" i="11"/>
  <c r="R81" i="13" l="1"/>
  <c r="BF21" i="11"/>
  <c r="BF81" i="11" s="1"/>
  <c r="BC28" i="11"/>
  <c r="BC25" i="11"/>
  <c r="AZ25" i="11" l="1"/>
  <c r="AZ28" i="11"/>
  <c r="BC21" i="11"/>
  <c r="BC81" i="11" l="1"/>
  <c r="AW28" i="11"/>
  <c r="AW25" i="11"/>
  <c r="AZ21" i="11"/>
  <c r="AZ81" i="11" s="1"/>
  <c r="D58" i="10"/>
  <c r="D52" i="10"/>
  <c r="AW21" i="11" l="1"/>
  <c r="AW81" i="11" s="1"/>
  <c r="E46" i="10" l="1"/>
  <c r="D46" i="10" s="1"/>
  <c r="F46" i="10"/>
  <c r="G46" i="10"/>
  <c r="T46" i="10" s="1"/>
  <c r="N46" i="10" s="1"/>
  <c r="H46" i="10"/>
  <c r="E50" i="10"/>
  <c r="F50" i="10"/>
  <c r="F49" i="10" s="1"/>
  <c r="H50" i="10"/>
  <c r="H49" i="10" s="1"/>
  <c r="E57" i="10"/>
  <c r="F57" i="10"/>
  <c r="F56" i="10" s="1"/>
  <c r="H57" i="10"/>
  <c r="H56" i="10" s="1"/>
  <c r="E80" i="12"/>
  <c r="E76" i="12" s="1"/>
  <c r="E75" i="12" s="1"/>
  <c r="E74" i="12" s="1"/>
  <c r="D80" i="12"/>
  <c r="G46" i="12"/>
  <c r="H46" i="12"/>
  <c r="I46" i="12"/>
  <c r="J46" i="12"/>
  <c r="K46" i="12"/>
  <c r="L46" i="12"/>
  <c r="M46" i="12"/>
  <c r="N46" i="12"/>
  <c r="O46" i="12"/>
  <c r="P46" i="12"/>
  <c r="F75" i="12" l="1"/>
  <c r="E49" i="10"/>
  <c r="D50" i="10"/>
  <c r="F74" i="12"/>
  <c r="F80" i="12"/>
  <c r="F76" i="12"/>
  <c r="G56" i="10"/>
  <c r="G49" i="10"/>
  <c r="E56" i="10"/>
  <c r="D57" i="10"/>
  <c r="H45" i="10"/>
  <c r="F45" i="10"/>
  <c r="F73" i="12" l="1"/>
  <c r="D49" i="10"/>
  <c r="D56" i="10"/>
  <c r="F25" i="12"/>
  <c r="G45" i="10"/>
  <c r="E45" i="10"/>
  <c r="E23" i="10" s="1"/>
  <c r="E21" i="10" s="1"/>
  <c r="E81" i="10" s="1"/>
  <c r="F28" i="10"/>
  <c r="F23" i="10"/>
  <c r="F21" i="10" s="1"/>
  <c r="F81" i="10" s="1"/>
  <c r="H28" i="10"/>
  <c r="H23" i="10"/>
  <c r="H21" i="10" s="1"/>
  <c r="H81" i="10" s="1"/>
  <c r="E28" i="10" l="1"/>
  <c r="D45" i="10"/>
  <c r="G28" i="10"/>
  <c r="G23" i="10"/>
  <c r="G21" i="10" s="1"/>
  <c r="D28" i="10" l="1"/>
  <c r="D23" i="10"/>
  <c r="K56" i="12"/>
  <c r="L56" i="12"/>
  <c r="O56" i="12"/>
  <c r="I56" i="12"/>
  <c r="J56" i="12"/>
  <c r="M56" i="12"/>
  <c r="N56" i="12"/>
  <c r="P56" i="12"/>
  <c r="L49" i="12"/>
  <c r="N49" i="12"/>
  <c r="O49" i="12"/>
  <c r="P49" i="12"/>
  <c r="P45" i="12" s="1"/>
  <c r="I49" i="12"/>
  <c r="J49" i="12"/>
  <c r="K49" i="12"/>
  <c r="M49" i="12"/>
  <c r="F54" i="12"/>
  <c r="F46" i="12"/>
  <c r="E56" i="12"/>
  <c r="E54" i="12"/>
  <c r="E46" i="12"/>
  <c r="E25" i="12"/>
  <c r="D25" i="12"/>
  <c r="H58" i="12"/>
  <c r="G58" i="12"/>
  <c r="F58" i="12"/>
  <c r="H52" i="12"/>
  <c r="G52" i="12"/>
  <c r="F52" i="12"/>
  <c r="F50" i="12" s="1"/>
  <c r="D56" i="12"/>
  <c r="D54" i="12"/>
  <c r="D49" i="12" s="1"/>
  <c r="D46" i="12"/>
  <c r="Q52" i="12" l="1"/>
  <c r="H50" i="12"/>
  <c r="H49" i="12" s="1"/>
  <c r="R52" i="12"/>
  <c r="S52" i="12" s="1"/>
  <c r="Q58" i="12"/>
  <c r="R58" i="12"/>
  <c r="S58" i="12" s="1"/>
  <c r="F57" i="12"/>
  <c r="F56" i="12" s="1"/>
  <c r="J45" i="12"/>
  <c r="J23" i="12" s="1"/>
  <c r="J21" i="12" s="1"/>
  <c r="AX57" i="18"/>
  <c r="AX56" i="18" s="1"/>
  <c r="AX45" i="18" s="1"/>
  <c r="D58" i="17"/>
  <c r="D57" i="17" s="1"/>
  <c r="D56" i="17" s="1"/>
  <c r="D45" i="17" s="1"/>
  <c r="I45" i="12"/>
  <c r="H57" i="12"/>
  <c r="H56" i="12" s="1"/>
  <c r="L58" i="10"/>
  <c r="G81" i="10"/>
  <c r="D81" i="10" s="1"/>
  <c r="D21" i="10"/>
  <c r="G57" i="12"/>
  <c r="G56" i="12" s="1"/>
  <c r="N45" i="12"/>
  <c r="O45" i="12"/>
  <c r="O23" i="12" s="1"/>
  <c r="O21" i="12" s="1"/>
  <c r="I23" i="12"/>
  <c r="I21" i="12" s="1"/>
  <c r="M45" i="12"/>
  <c r="M23" i="12" s="1"/>
  <c r="M21" i="12" s="1"/>
  <c r="K45" i="12"/>
  <c r="L45" i="12"/>
  <c r="G50" i="12"/>
  <c r="R50" i="12" s="1"/>
  <c r="S50" i="12" s="1"/>
  <c r="P23" i="12"/>
  <c r="P21" i="12" s="1"/>
  <c r="F49" i="12"/>
  <c r="E49" i="12"/>
  <c r="E45" i="12" s="1"/>
  <c r="D45" i="12"/>
  <c r="D23" i="12" s="1"/>
  <c r="D21" i="12" s="1"/>
  <c r="G49" i="12" l="1"/>
  <c r="Q49" i="12" s="1"/>
  <c r="Q50" i="12"/>
  <c r="R49" i="12"/>
  <c r="S49" i="12" s="1"/>
  <c r="Q56" i="12"/>
  <c r="R56" i="12"/>
  <c r="S56" i="12" s="1"/>
  <c r="Q57" i="12"/>
  <c r="R57" i="12"/>
  <c r="S57" i="12" s="1"/>
  <c r="D28" i="17"/>
  <c r="D23" i="17"/>
  <c r="D21" i="17" s="1"/>
  <c r="D81" i="17" s="1"/>
  <c r="F45" i="12"/>
  <c r="F23" i="12" s="1"/>
  <c r="F21" i="12" s="1"/>
  <c r="AX23" i="18"/>
  <c r="AX21" i="18" s="1"/>
  <c r="N23" i="12"/>
  <c r="L57" i="10"/>
  <c r="I58" i="10"/>
  <c r="L23" i="12"/>
  <c r="G45" i="12"/>
  <c r="G23" i="12" s="1"/>
  <c r="G21" i="12" s="1"/>
  <c r="K23" i="12"/>
  <c r="K21" i="12" s="1"/>
  <c r="T58" i="10"/>
  <c r="T52" i="10"/>
  <c r="U52" i="10" s="1"/>
  <c r="O52" i="10" s="1"/>
  <c r="H45" i="12"/>
  <c r="E23" i="12"/>
  <c r="E21" i="12" s="1"/>
  <c r="Q45" i="12" l="1"/>
  <c r="R45" i="12"/>
  <c r="S45" i="12" s="1"/>
  <c r="N21" i="12"/>
  <c r="L56" i="10"/>
  <c r="I57" i="10"/>
  <c r="L21" i="12"/>
  <c r="T57" i="10"/>
  <c r="N52" i="10"/>
  <c r="T50" i="10"/>
  <c r="U58" i="10"/>
  <c r="O58" i="10" s="1"/>
  <c r="N58" i="10"/>
  <c r="H23" i="12"/>
  <c r="L28" i="11"/>
  <c r="M28" i="11"/>
  <c r="N28" i="11"/>
  <c r="Q25" i="11"/>
  <c r="O25" i="11"/>
  <c r="O28" i="11"/>
  <c r="H21" i="12" l="1"/>
  <c r="Q23" i="12"/>
  <c r="R23" i="12"/>
  <c r="S23" i="12" s="1"/>
  <c r="I56" i="10"/>
  <c r="L45" i="10"/>
  <c r="N50" i="10"/>
  <c r="U50" i="10"/>
  <c r="O50" i="10" s="1"/>
  <c r="U57" i="10"/>
  <c r="O57" i="10" s="1"/>
  <c r="N57" i="10"/>
  <c r="T49" i="10"/>
  <c r="T56" i="10"/>
  <c r="Q21" i="11"/>
  <c r="Q81" i="11" s="1"/>
  <c r="O21" i="11"/>
  <c r="O81" i="11" s="1"/>
  <c r="Q28" i="11"/>
  <c r="P28" i="11"/>
  <c r="P25" i="11"/>
  <c r="R28" i="11"/>
  <c r="R25" i="11"/>
  <c r="N25" i="11"/>
  <c r="L25" i="11"/>
  <c r="M25" i="11"/>
  <c r="Q21" i="12" l="1"/>
  <c r="R21" i="12"/>
  <c r="S21" i="12" s="1"/>
  <c r="L23" i="10"/>
  <c r="I45" i="10"/>
  <c r="L28" i="10"/>
  <c r="I28" i="10" s="1"/>
  <c r="N56" i="10"/>
  <c r="U56" i="10"/>
  <c r="O56" i="10" s="1"/>
  <c r="N49" i="10"/>
  <c r="U49" i="10"/>
  <c r="O49" i="10" s="1"/>
  <c r="T45" i="10"/>
  <c r="M21" i="11"/>
  <c r="M81" i="11" s="1"/>
  <c r="L21" i="11"/>
  <c r="L81" i="11" s="1"/>
  <c r="N21" i="11"/>
  <c r="N81" i="11" s="1"/>
  <c r="R21" i="11"/>
  <c r="R81" i="11" s="1"/>
  <c r="P21" i="11"/>
  <c r="P81" i="11" s="1"/>
  <c r="Y25" i="11"/>
  <c r="S28" i="11"/>
  <c r="S25" i="11"/>
  <c r="S21" i="11" s="1"/>
  <c r="S81" i="11" s="1"/>
  <c r="T28" i="10" l="1"/>
  <c r="U28" i="10" s="1"/>
  <c r="O28" i="10" s="1"/>
  <c r="L21" i="10"/>
  <c r="I23" i="10"/>
  <c r="U45" i="10"/>
  <c r="O45" i="10" s="1"/>
  <c r="N45" i="10"/>
  <c r="T23" i="10"/>
  <c r="Y21" i="11"/>
  <c r="Y81" i="11" s="1"/>
  <c r="W28" i="11"/>
  <c r="V25" i="11"/>
  <c r="U28" i="11"/>
  <c r="U25" i="11"/>
  <c r="Y28" i="11"/>
  <c r="X25" i="11"/>
  <c r="X28" i="11"/>
  <c r="V28" i="11"/>
  <c r="W25" i="11"/>
  <c r="T28" i="11"/>
  <c r="T25" i="11"/>
  <c r="N28" i="10" l="1"/>
  <c r="L81" i="10"/>
  <c r="I81" i="10" s="1"/>
  <c r="I21" i="10"/>
  <c r="U23" i="10"/>
  <c r="O23" i="10" s="1"/>
  <c r="N23" i="10"/>
  <c r="T21" i="10"/>
  <c r="X21" i="11"/>
  <c r="X81" i="11" s="1"/>
  <c r="T21" i="11"/>
  <c r="T81" i="11" s="1"/>
  <c r="W21" i="11"/>
  <c r="W81" i="11" s="1"/>
  <c r="U21" i="11"/>
  <c r="U81" i="11" s="1"/>
  <c r="V21" i="11"/>
  <c r="V81" i="11" s="1"/>
  <c r="Z25" i="11"/>
  <c r="AE25" i="11"/>
  <c r="AC25" i="11"/>
  <c r="Z28" i="11" l="1"/>
  <c r="T81" i="10"/>
  <c r="U81" i="10" s="1"/>
  <c r="U21" i="10"/>
  <c r="O21" i="10" s="1"/>
  <c r="N21" i="10"/>
  <c r="N81" i="10" s="1"/>
  <c r="AE21" i="11"/>
  <c r="AE81" i="11" s="1"/>
  <c r="AC21" i="11"/>
  <c r="AC81" i="11" s="1"/>
  <c r="AD25" i="11"/>
  <c r="AA25" i="11"/>
  <c r="AD28" i="11"/>
  <c r="AC28" i="11"/>
  <c r="AE28" i="11"/>
  <c r="AF25" i="11"/>
  <c r="Z21" i="11"/>
  <c r="Z81" i="11" s="1"/>
  <c r="AF28" i="11"/>
  <c r="AB28" i="11"/>
  <c r="AA28" i="11"/>
  <c r="AB25" i="11"/>
  <c r="O81" i="10" l="1"/>
  <c r="AB21" i="11"/>
  <c r="AB81" i="11" s="1"/>
  <c r="AD21" i="11"/>
  <c r="AD81" i="11" s="1"/>
  <c r="AF21" i="11"/>
  <c r="AF81" i="11" s="1"/>
  <c r="AA21" i="11"/>
  <c r="AA81" i="11" s="1"/>
  <c r="F74" i="11"/>
  <c r="J76" i="11"/>
  <c r="J75" i="11"/>
  <c r="I74" i="11"/>
  <c r="K75" i="11"/>
  <c r="K76" i="11"/>
  <c r="F76" i="11"/>
  <c r="E75" i="11"/>
  <c r="G76" i="11"/>
  <c r="J74" i="11"/>
  <c r="E74" i="11"/>
  <c r="E73" i="11" s="1"/>
  <c r="K74" i="11"/>
  <c r="F75" i="11"/>
  <c r="H74" i="11"/>
  <c r="I76" i="11"/>
  <c r="E76" i="11"/>
  <c r="H76" i="11"/>
  <c r="H75" i="11"/>
  <c r="G75" i="11"/>
  <c r="G73" i="11" s="1"/>
  <c r="I75" i="11"/>
  <c r="AI28" i="11"/>
  <c r="G28" i="11" s="1"/>
  <c r="H73" i="11" l="1"/>
  <c r="J73" i="11"/>
  <c r="K73" i="11"/>
  <c r="I73" i="11"/>
  <c r="F73" i="11"/>
  <c r="AJ28" i="11"/>
  <c r="H28" i="11" s="1"/>
  <c r="AK28" i="11"/>
  <c r="I28" i="11" s="1"/>
  <c r="AL25" i="11"/>
  <c r="AH25" i="11"/>
  <c r="AI25" i="11"/>
  <c r="G25" i="11" s="1"/>
  <c r="AL28" i="11"/>
  <c r="J28" i="11" s="1"/>
  <c r="AM28" i="11"/>
  <c r="K28" i="11" s="1"/>
  <c r="AG28" i="11"/>
  <c r="E28" i="11" s="1"/>
  <c r="AG25" i="11"/>
  <c r="AJ25" i="11"/>
  <c r="AM25" i="11"/>
  <c r="AK25" i="11"/>
  <c r="D25" i="11" l="1"/>
  <c r="F25" i="11"/>
  <c r="J25" i="11"/>
  <c r="AL21" i="11"/>
  <c r="AI21" i="11"/>
  <c r="G21" i="11" s="1"/>
  <c r="G81" i="11" s="1"/>
  <c r="I25" i="11"/>
  <c r="AK21" i="11"/>
  <c r="H25" i="11"/>
  <c r="AJ21" i="11"/>
  <c r="K25" i="11"/>
  <c r="AM21" i="11"/>
  <c r="E25" i="11"/>
  <c r="AG21" i="11"/>
  <c r="BA28" i="11"/>
  <c r="AI81" i="11" l="1"/>
  <c r="AL81" i="11"/>
  <c r="J21" i="11"/>
  <c r="J81" i="11" s="1"/>
  <c r="I21" i="11"/>
  <c r="I81" i="11" s="1"/>
  <c r="AK81" i="11"/>
  <c r="E21" i="11"/>
  <c r="E81" i="11" s="1"/>
  <c r="AG81" i="11"/>
  <c r="K21" i="11"/>
  <c r="K81" i="11" s="1"/>
  <c r="AM81" i="11"/>
  <c r="H21" i="11"/>
  <c r="H81" i="11" s="1"/>
  <c r="AJ81" i="11"/>
  <c r="AX25" i="11"/>
  <c r="BA25" i="11"/>
  <c r="AX28" i="11"/>
  <c r="AU25" i="11"/>
  <c r="AU28" i="11"/>
  <c r="AX21" i="11" l="1"/>
  <c r="AX81" i="11" s="1"/>
  <c r="AU21" i="11"/>
  <c r="AU81" i="11" s="1"/>
  <c r="BA21" i="11"/>
  <c r="BA81" i="11" s="1"/>
  <c r="AS75" i="11"/>
  <c r="AS74" i="11"/>
  <c r="AS76" i="11"/>
  <c r="AP74" i="11"/>
  <c r="AP73" i="11" s="1"/>
  <c r="BD28" i="11"/>
  <c r="AP28" i="11" s="1"/>
  <c r="AP76" i="11"/>
  <c r="AP75" i="11"/>
  <c r="AS73" i="11" l="1"/>
  <c r="BG28" i="11"/>
  <c r="AS28" i="11" s="1"/>
  <c r="BD25" i="11"/>
  <c r="BG25" i="11"/>
  <c r="AS25" i="11" l="1"/>
  <c r="BG21" i="11"/>
  <c r="BD21" i="11"/>
  <c r="AP25" i="11"/>
  <c r="AR74" i="11"/>
  <c r="AR75" i="11"/>
  <c r="AR76" i="11"/>
  <c r="AO76" i="11"/>
  <c r="BY76" i="11" s="1"/>
  <c r="BZ76" i="11" s="1"/>
  <c r="AO75" i="11"/>
  <c r="BY75" i="11" s="1"/>
  <c r="BZ75" i="11" s="1"/>
  <c r="AO74" i="11"/>
  <c r="BY74" i="11" s="1"/>
  <c r="BZ74" i="11" s="1"/>
  <c r="AR73" i="11" l="1"/>
  <c r="AO73" i="11"/>
  <c r="BY73" i="11" s="1"/>
  <c r="BZ73" i="11" s="1"/>
  <c r="BM28" i="11"/>
  <c r="AR28" i="11" s="1"/>
  <c r="AP21" i="11"/>
  <c r="AP81" i="11" s="1"/>
  <c r="BD81" i="11"/>
  <c r="AS21" i="11"/>
  <c r="AS81" i="11" s="1"/>
  <c r="BG81" i="11"/>
  <c r="AT76" i="11"/>
  <c r="AT75" i="11"/>
  <c r="AT74" i="11"/>
  <c r="AT73" i="11" s="1"/>
  <c r="BM25" i="11"/>
  <c r="BJ28" i="11"/>
  <c r="AO28" i="11" s="1"/>
  <c r="BJ25" i="11"/>
  <c r="AQ74" i="11" l="1"/>
  <c r="AT28" i="11"/>
  <c r="BV25" i="11"/>
  <c r="AO25" i="11"/>
  <c r="BY25" i="11" s="1"/>
  <c r="BZ25" i="11" s="1"/>
  <c r="BJ21" i="11"/>
  <c r="AR25" i="11"/>
  <c r="BM21" i="11"/>
  <c r="AQ75" i="11"/>
  <c r="AN75" i="11"/>
  <c r="AN76" i="11"/>
  <c r="AQ76" i="11"/>
  <c r="AQ73" i="11" l="1"/>
  <c r="BJ81" i="11"/>
  <c r="AO21" i="11"/>
  <c r="AR21" i="11"/>
  <c r="AR81" i="11" s="1"/>
  <c r="BM81" i="11"/>
  <c r="BS25" i="11"/>
  <c r="AQ28" i="11"/>
  <c r="AT25" i="11"/>
  <c r="BV21" i="11"/>
  <c r="AN74" i="11"/>
  <c r="AN73" i="11" s="1"/>
  <c r="AO81" i="11" l="1"/>
  <c r="AT21" i="11"/>
  <c r="AT81" i="11" s="1"/>
  <c r="BV81" i="11"/>
  <c r="BP28" i="11"/>
  <c r="AN28" i="11" s="1"/>
  <c r="BP25" i="11"/>
  <c r="AQ25" i="11"/>
  <c r="BS21" i="11"/>
  <c r="AQ21" i="11" l="1"/>
  <c r="AQ81" i="11" s="1"/>
  <c r="BS81" i="11"/>
  <c r="BP21" i="11"/>
  <c r="AN25" i="11"/>
  <c r="H80" i="11"/>
  <c r="J80" i="11"/>
  <c r="I80" i="11"/>
  <c r="K80" i="11"/>
  <c r="E80" i="11"/>
  <c r="G80" i="11"/>
  <c r="D80" i="11" s="1"/>
  <c r="AH80" i="11" s="1"/>
  <c r="F80" i="11" s="1"/>
  <c r="BY80" i="11" s="1"/>
  <c r="AN21" i="11" l="1"/>
  <c r="AN81" i="11" s="1"/>
  <c r="BP81" i="11"/>
  <c r="D57" i="13" l="1"/>
  <c r="D56" i="13" s="1"/>
  <c r="D45" i="13" s="1"/>
  <c r="D28" i="13" s="1"/>
  <c r="D58" i="11"/>
  <c r="AH58" i="11" s="1"/>
  <c r="G58" i="13"/>
  <c r="G57" i="13" s="1"/>
  <c r="G56" i="13" s="1"/>
  <c r="G45" i="13" s="1"/>
  <c r="G28" i="13" s="1"/>
  <c r="F58" i="13"/>
  <c r="F57" i="13" s="1"/>
  <c r="F56" i="13" s="1"/>
  <c r="F45" i="13" s="1"/>
  <c r="F28" i="13" s="1"/>
  <c r="D23" i="13" l="1"/>
  <c r="D21" i="13" s="1"/>
  <c r="D81" i="13" s="1"/>
  <c r="F23" i="13"/>
  <c r="F21" i="13" s="1"/>
  <c r="F81" i="13" s="1"/>
  <c r="G23" i="13"/>
  <c r="G21" i="13" s="1"/>
  <c r="G81" i="13" s="1"/>
  <c r="F58" i="11"/>
  <c r="BY58" i="11" s="1"/>
  <c r="BZ58" i="11" s="1"/>
  <c r="AH57" i="11"/>
  <c r="D57" i="11"/>
  <c r="D56" i="11" s="1"/>
  <c r="D45" i="11" s="1"/>
  <c r="D28" i="11" s="1"/>
  <c r="F57" i="11" l="1"/>
  <c r="BY57" i="11" s="1"/>
  <c r="BZ57" i="11" s="1"/>
  <c r="AH56" i="11"/>
  <c r="D23" i="11"/>
  <c r="D21" i="11" s="1"/>
  <c r="D81" i="11" s="1"/>
  <c r="AH45" i="11" l="1"/>
  <c r="AH28" i="11" s="1"/>
  <c r="F56" i="11"/>
  <c r="BY56" i="11" s="1"/>
  <c r="BZ56" i="11" s="1"/>
  <c r="F45" i="11" l="1"/>
  <c r="BY45" i="11" s="1"/>
  <c r="BZ45" i="11" s="1"/>
  <c r="AH23" i="11"/>
  <c r="F28" i="11"/>
  <c r="BY28" i="11" s="1"/>
  <c r="BZ28" i="11" s="1"/>
  <c r="F23" i="11" l="1"/>
  <c r="BY23" i="11" s="1"/>
  <c r="BZ23" i="11" s="1"/>
  <c r="AH21" i="11"/>
  <c r="F21" i="11" l="1"/>
  <c r="AH81" i="11"/>
  <c r="F81" i="11" l="1"/>
  <c r="BY81" i="11" s="1"/>
  <c r="BZ81" i="11" s="1"/>
  <c r="BY21" i="11"/>
  <c r="BZ21" i="11" s="1"/>
</calcChain>
</file>

<file path=xl/sharedStrings.xml><?xml version="1.0" encoding="utf-8"?>
<sst xmlns="http://schemas.openxmlformats.org/spreadsheetml/2006/main" count="7143" uniqueCount="1212">
  <si>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</si>
  <si>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</si>
  <si>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</si>
  <si>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 (с НДС)</t>
  </si>
  <si>
    <t>Оценка полной стоимости инвестиционного проекта в укрупненными нормативами цены типовых технологических решений капитального строительства объектов электроэнергетики, млн. рублей (с НДС)</t>
  </si>
  <si>
    <t>Причины отклонении</t>
  </si>
  <si>
    <t>План</t>
  </si>
  <si>
    <t>Факт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</si>
  <si>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</si>
  <si>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</si>
  <si>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</si>
  <si>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</si>
  <si>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</si>
  <si>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фактический объем финансирования, в том числе за счет:</t>
  </si>
  <si>
    <t>млн. рублей (с НДС)</t>
  </si>
  <si>
    <t>%</t>
  </si>
  <si>
    <t>   </t>
  </si>
  <si>
    <t>ВСЕГО по инвестиционной программе, в том числе;</t>
  </si>
  <si>
    <t>Примечание: Словосочетания вида "год N", "год (N-1)", "год (N+1)" в различных падежах заменяются указанием года (четыре цифры и слово "год"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*+* или "-".</t>
  </si>
  <si>
    <t>к приказу Минэнерго России</t>
  </si>
  <si>
    <t>от " 25 " апреля 2018 г. № 320</t>
  </si>
  <si>
    <t>                                                                             полное наименование субъекта электроэнергетики</t>
  </si>
  <si>
    <t>                                                                                 реквизиты решения органа исполнительной власти, утвердившего инвестиционную программу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</si>
  <si>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</si>
  <si>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</si>
  <si>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>Причины отклонений</t>
  </si>
  <si>
    <t>млн. рублей (без НДС)</t>
  </si>
  <si>
    <t>в базисном уровне цен</t>
  </si>
  <si>
    <t>в прогнозных ценах соответствующих лет</t>
  </si>
  <si>
    <t>в прогнозных ценах</t>
  </si>
  <si>
    <t>в текущих ценах</t>
  </si>
  <si>
    <t>ВСЕГО по инвестиционной программе, в том числе:</t>
  </si>
  <si>
    <t>Примечание: Словосочетания вида "год N", "год (N-1)", "год (N+1)" в различных падежах заменяются указанием года (четыре цифры и слово "год"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"+" или "-".</t>
  </si>
  <si>
    <t>Приложение № 3</t>
  </si>
  <si>
    <t>                                               Форма . Отчет об исполнении плана ввода основных средств по инвестиционным проектам инвестиционной программы</t>
  </si>
  <si>
    <t>Первоначальная стоимость принимаемых к учету основных средств и нематериальных активов, млн. рублей (без НДС)</t>
  </si>
  <si>
    <t>Принятие основных средств и нематериальных активов к бухгалтерскому учету в год N</t>
  </si>
  <si>
    <t>нематериальные активы</t>
  </si>
  <si>
    <t>основные средства</t>
  </si>
  <si>
    <t>МВхА</t>
  </si>
  <si>
    <t>Мвар</t>
  </si>
  <si>
    <t>км ЛЭП</t>
  </si>
  <si>
    <t>МВт</t>
  </si>
  <si>
    <t>Другое</t>
  </si>
  <si>
    <t>И</t>
  </si>
  <si>
    <t>Приложение № 4</t>
  </si>
  <si>
    <t>               Форма 4. Отчет о постановке объектов электросетевого хозяйства под напряжение и (или) включении объектов капитального строительства для проведения пусконаладочных работ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</si>
  <si>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мощности*</t>
  </si>
  <si>
    <t>Отклонения от плановых показателей года N</t>
  </si>
  <si>
    <t>Квартал</t>
  </si>
  <si>
    <t>------------------------------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</si>
  <si>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</si>
  <si>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>Приложение № 5</t>
  </si>
  <si>
    <t>                                     Форма 5. Отчет об исполнении плана ввода объектов инвестиционной деятельности (мощностей) в эксплуатацию</t>
  </si>
  <si>
    <t>кмВЛ 1-цеп</t>
  </si>
  <si>
    <t>км ВЛ 2-цеп</t>
  </si>
  <si>
    <t>км ЛК</t>
  </si>
  <si>
    <t>Дата ввода объекта, дд.мм.гггт</t>
  </si>
  <si>
    <t>км ВЛ 1-цеп</t>
  </si>
  <si>
    <t>кмВЛ 2-цеп</t>
  </si>
  <si>
    <t>км КЛ</t>
  </si>
  <si>
    <t>Приложение № 1</t>
  </si>
  <si>
    <t>от "25" апреля 2018 г. № 320</t>
  </si>
  <si>
    <t>                                                                                 реквизиты решения органа исполнительной власти, утвердившего инвестиционную программу</t>
  </si>
  <si>
    <t>Форма. Отчет об исполнении плана освоения капитальных вложений по инвестиционным проектам инвестиционной программы</t>
  </si>
  <si>
    <t>Приложение 2</t>
  </si>
  <si>
    <t>от " 25 " апреля 2018 г. № 321</t>
  </si>
  <si>
    <t>к Приказу Минэнерго России</t>
  </si>
  <si>
    <t>Приложение № 6</t>
  </si>
  <si>
    <t>                                         Форма 6. Отчет об исполнении плана вывода объектов инвестиционной деятельности (мощностей) из эксплуатации</t>
  </si>
  <si>
    <t>Наименование объекта, выводимого из эксплуатации</t>
  </si>
  <si>
    <t>Дата вывода объекта, дд.мм.гггг</t>
  </si>
  <si>
    <t>   </t>
  </si>
  <si>
    <t>Приложение № 7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</si>
  <si>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</si>
  <si>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</si>
  <si>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>Повышение надежности оказываемых услуг 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</si>
  <si>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</si>
  <si>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</si>
  <si>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</si>
  <si>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</si>
  <si>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</si>
  <si>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...</t>
  </si>
  <si>
    <t>план</t>
  </si>
  <si>
    <t>факт</t>
  </si>
  <si>
    <t>4....</t>
  </si>
  <si>
    <t>4. ...</t>
  </si>
  <si>
    <t>5....</t>
  </si>
  <si>
    <t>6....</t>
  </si>
  <si>
    <t>6. ...</t>
  </si>
  <si>
    <t>7....</t>
  </si>
  <si>
    <t>8....</t>
  </si>
  <si>
    <t>9....</t>
  </si>
  <si>
    <t>10. ...</t>
  </si>
  <si>
    <t>10....</t>
  </si>
  <si>
    <t>Приложение № 8</t>
  </si>
  <si>
    <t>     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</t>
  </si>
  <si>
    <t>                                                            отдельно по каждому центру питания напряжением 35 кВ и выше</t>
  </si>
  <si>
    <t>Наименование центра питания</t>
  </si>
  <si>
    <t>Место расположения центра питания: 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</si>
  <si>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</si>
  <si>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</si>
  <si>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</si>
  <si>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кВтхч/год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</si>
  <si>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</si>
  <si>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</si>
  <si>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Отклонение от плана финансирования по итогам отчетного периода</t>
  </si>
  <si>
    <t>Приложение № 13</t>
  </si>
  <si>
    <t>Первоначальная стоимость принимаемых к учету основных средств и нематериальных активов, млн. рублей(без НДС)</t>
  </si>
  <si>
    <t>Всего</t>
  </si>
  <si>
    <t>I квартал</t>
  </si>
  <si>
    <t>II квартал</t>
  </si>
  <si>
    <t>III квартал</t>
  </si>
  <si>
    <t>IV квартал</t>
  </si>
  <si>
    <t>млн.рублей (без НДС)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</si>
  <si>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</si>
  <si>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</si>
  <si>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</si>
  <si>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</si>
  <si>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</si>
  <si>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</si>
  <si>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</si>
  <si>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</si>
  <si>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</si>
  <si>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</si>
  <si>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</si>
  <si>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</si>
  <si>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</si>
  <si>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</si>
  <si>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</si>
  <si>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</si>
  <si>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</si>
  <si>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</si>
  <si>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</si>
  <si>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</si>
  <si>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</si>
  <si>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</si>
  <si>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</si>
  <si>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</si>
  <si>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</si>
  <si>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</si>
  <si>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</si>
  <si>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</si>
  <si>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</si>
  <si>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</si>
  <si>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</si>
  <si>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</si>
  <si>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</si>
  <si>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</si>
  <si>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Приложение № 11</t>
  </si>
  <si>
    <t>Приложение № 10</t>
  </si>
  <si>
    <t>     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</si>
  <si>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>Остаток финансирования капитальных вложений на конец отчетного периода в прогнозных ценах соответствующих лет, млн. рублей (с НДС)</t>
  </si>
  <si>
    <t>Приложение № 12</t>
  </si>
  <si>
    <t>                  Форма 12. Отчет об исполнении плана освоения капитальных вложений по инвестиционным проектам инвестиционной программы (квартальный)</t>
  </si>
  <si>
    <t>Остаток освоения капитальных вложений на конец отчетного периода, млн.рублей (без НДС)</t>
  </si>
  <si>
    <t>Отклонение от плана освоения по итогам отчетного периода</t>
  </si>
  <si>
    <t>б</t>
  </si>
  <si>
    <t>Приложение № 14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</si>
  <si>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</t>
  </si>
  <si>
    <t>6.1.</t>
  </si>
  <si>
    <t>6.2.</t>
  </si>
  <si>
    <t>6.3.</t>
  </si>
  <si>
    <t>6.4.</t>
  </si>
  <si>
    <t>6.5.</t>
  </si>
  <si>
    <t>7.1.</t>
  </si>
  <si>
    <t>7.2.</t>
  </si>
  <si>
    <t>7.3.</t>
  </si>
  <si>
    <t>7.4.</t>
  </si>
  <si>
    <t>7.5.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</si>
  <si>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</si>
  <si>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</si>
  <si>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</si>
  <si>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</si>
  <si>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</si>
  <si>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</si>
  <si>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</si>
  <si>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</si>
  <si>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</si>
  <si>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</si>
  <si>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</si>
  <si>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</si>
  <si>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</si>
  <si>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</si>
  <si>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</si>
  <si>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Приложение № 15</t>
  </si>
  <si>
    <t>кмКЛ</t>
  </si>
  <si>
    <t>Отклонения от плановых показателей по итогам отчетного периода</t>
  </si>
  <si>
    <t>5.4.7.</t>
  </si>
  <si>
    <t>6.6.</t>
  </si>
  <si>
    <t>6.7.</t>
  </si>
  <si>
    <t>6.1.1.</t>
  </si>
  <si>
    <t>6.1.2.</t>
  </si>
  <si>
    <t>6.1.3.</t>
  </si>
  <si>
    <t>6.1.4.</t>
  </si>
  <si>
    <t>6.1.5.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</si>
  <si>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</si>
  <si>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</si>
  <si>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</si>
  <si>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</si>
  <si>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</si>
  <si>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</si>
  <si>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</si>
  <si>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</si>
  <si>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</si>
  <si>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</si>
  <si>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</si>
  <si>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</si>
  <si>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</si>
  <si>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</si>
  <si>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</si>
  <si>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</si>
  <si>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</si>
  <si>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</si>
  <si>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</si>
  <si>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</si>
  <si>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</si>
  <si>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</si>
  <si>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</si>
  <si>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7.6.</t>
  </si>
  <si>
    <t>7.7.</t>
  </si>
  <si>
    <t>Приложение № 16</t>
  </si>
  <si>
    <t>Наименование объекта выводимого из эксплуатации</t>
  </si>
  <si>
    <t>1 квартал</t>
  </si>
  <si>
    <t>Приложение № 17</t>
  </si>
  <si>
    <t>                   Форма 17. Отчет об исполнении основных этапов работ по инвестиционным проектам инвестиционной программы (квартальный)</t>
  </si>
  <si>
    <t>Ill квартал</t>
  </si>
  <si>
    <t>Всего, в том числе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</si>
  <si>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</si>
  <si>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</si>
  <si>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</si>
  <si>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</si>
  <si>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Всего, в том числе:</t>
  </si>
  <si>
    <t>проектно-изыскательские работа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</si>
  <si>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</si>
  <si>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</si>
  <si>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</si>
  <si>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</si>
  <si>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</si>
  <si>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</si>
  <si>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</si>
  <si>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</si>
  <si>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</si>
  <si>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</si>
  <si>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</si>
  <si>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</si>
  <si>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</si>
  <si>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</si>
  <si>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</si>
  <si>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</si>
  <si>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</si>
  <si>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</si>
  <si>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</si>
  <si>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</si>
  <si>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Приложение № 18</t>
  </si>
  <si>
    <t>                       Форма 18. Отчет о фактических значениях количественных показателей по инвестиционным проектам инвестиционной программы (квартальный)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</si>
  <si>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</si>
  <si>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10.</t>
  </si>
  <si>
    <t>Приложение № 19</t>
  </si>
  <si>
    <t>         Форма 19. Отчет о достигнутых результатах в части, касающейся расширения пропускной способности, снижения потерь в сетях</t>
  </si>
  <si>
    <t>                       и увеличения резерва для присоединения потребителей отдельно по каждому центру питания</t>
  </si>
  <si>
    <t>                                           напряжением 35 кВ и выше (квартальный)</t>
  </si>
  <si>
    <t>                                                                         полное наименование субъекта электроэнергетики</t>
  </si>
  <si>
    <t>                                                                                 реквизиты решения органа исполнительной власти, утвердившего</t>
  </si>
  <si>
    <t>                                                                                            инвестиционную программу</t>
  </si>
  <si>
    <t>факт на конец отчетного периода</t>
  </si>
  <si>
    <t>Отклонение от плана ввода основных средств по итогам отчетного периода</t>
  </si>
  <si>
    <t>Фактический объем финансирования капитальных вложений на 01.01. 2018 года, млн. рублей (с НДС)</t>
  </si>
  <si>
    <t>Остаток финансирования капитальных вложений на 01.01.2018 г. в прогнозных ценах соответствующих лет, млн. рублей (с НДС)</t>
  </si>
  <si>
    <t>Остаток финансирования капитальных вложений нa 01.01.2019 года в прогнозных ценах соответствующих лет, млн. рублей (с НДС)</t>
  </si>
  <si>
    <t>Финансирование капитальных вложений 2018 года, млн. рублей (с НДС)</t>
  </si>
  <si>
    <t xml:space="preserve">Отклонение от плана финансирования капитальных вложений 2018 года </t>
  </si>
  <si>
    <t>   F_SZhO_03.18</t>
  </si>
  <si>
    <t>F_SZhO_07</t>
  </si>
  <si>
    <t>                 Отчет о реализации инвестиционной программы  ООО "Системы жизнеобеспечения РМ"</t>
  </si>
  <si>
    <t>                                                               Год раскрытия информации: 2018 год</t>
  </si>
  <si>
    <t>Фактический объем освоения капитальных вложений на 01.01.2018 года , млн. рублей (без НДС)</t>
  </si>
  <si>
    <t>Остаток освоения капитальных вложений на 01.01.2018 года , млн. рублей (без НДС)</t>
  </si>
  <si>
    <t>Освоение капитальных вложений 2018 года, млн. рублей (без НДС)</t>
  </si>
  <si>
    <t>Остаток освоения капитальных вложений на 01.01.2019, млн. рублей (без НДС)</t>
  </si>
  <si>
    <t>Отклонение от плана освоения капитальных вложений 2018 года</t>
  </si>
  <si>
    <t>Реконструкция ВЛ-0,4 кВ, РМ, Ичалковский район, п. Смольный по ул. Тополей, Набережная, Школьная, Центральная, Спортивная, Дружбы, Солнечная, Новая, с. Кемля по ул. Советская, Октябрьская.</t>
  </si>
  <si>
    <t>Замена старых индукционных приборов учета(класс точности 2.5) на АСКУЭ с привязкой всех потребителей счетчиками типа "Матрица"</t>
  </si>
  <si>
    <t>                                 за 2018 год</t>
  </si>
  <si>
    <t>-</t>
  </si>
  <si>
    <t>                                                                                    Форма 7. Отчет о фактических значениях количественных показателей по инвестиционным проектам инвестиционной программы</t>
  </si>
  <si>
    <t>                                                                                                  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</si>
  <si>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>факт года 2017 (на 01.01.2018 год)</t>
  </si>
  <si>
    <t>факт на 01.01.2018 г</t>
  </si>
  <si>
    <t>факт на 01.01.2019 г</t>
  </si>
  <si>
    <t>факт 2017 года (на 01.01.2018)</t>
  </si>
  <si>
    <t>факт 2018 г (на 01.01.2019 г)</t>
  </si>
  <si>
    <t>факт года 2018 (на 01.01.2019 год)</t>
  </si>
  <si>
    <t>факт 2018 года (на 01.01. 2019 год)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</si>
  <si>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2018 года</t>
  </si>
  <si>
    <t>Отклонение от плана ввода основных средств 2018 года</t>
  </si>
  <si>
    <t xml:space="preserve"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2018 год </t>
  </si>
  <si>
    <t xml:space="preserve">Ввод объектов инвестиционной деятельности (мощностей) в эксплуатацию в 2018 год </t>
  </si>
  <si>
    <t xml:space="preserve">Отклонения от плановых показателей 2018 года </t>
  </si>
  <si>
    <t>Вывод объектов инвестиционной деятельности (мощностей) из эксплуатации в 2018 год</t>
  </si>
  <si>
    <t>                                                                                        Форма 13. Отчет об исполнении плана ввода основных средств по инвестиционным проектам инвестиционной программы (квартальный)</t>
  </si>
  <si>
    <t>Форма 14. Отчет о постановке объектов электросетевого хозяйства под напряжение и (или) включении объектов капитального строительства для проведения пусконаладочных работ (квартальный)</t>
  </si>
  <si>
    <t>                                                                                                      Форма 16. Отчет об исполнении плана вывода объектов инвестиционной деятельности (мощностей) из эксплуатации (квартальный)</t>
  </si>
  <si>
    <t>                                                                                                                                     Форма 15. Отчет об исполнении плана ввода объектов инвестиционной деятельности (мощностей) в эксплуатацию (квартальный)</t>
  </si>
  <si>
    <t xml:space="preserve">                                                                             полное наименование субъекта электроэнергетики  </t>
  </si>
  <si>
    <t>                 Отчет о реализации инвестиционной программы ООО "Системы жизнеобеспечения"</t>
  </si>
  <si>
    <t>                Отчет о реализации инвестиционной программы ОО "Системы жизнеобеспечения"</t>
  </si>
  <si>
    <t>                 Отчет о реализации инвестиционной программы   ООО "Системы жизнеобеспечения РМ"</t>
  </si>
  <si>
    <t>F_SZhO_03.18</t>
  </si>
  <si>
    <t>           Утвержденные плановые значения показателей приведены в соответствии с Приказом Министерства энергетики и тарифной политики Республики № 78 от 26  октября 2016 г.</t>
  </si>
  <si>
    <t>Показатель увеличения мощности силовых трансформаторов на подстанциях, не связанного с осуществлением технологического присоединения к электрическим сетям (Δртр.n), МВА</t>
  </si>
  <si>
    <t>Показатель увеличения мощности силовых трансформаторов на подстанциях в рамках осуществления технологического присоединения к электрическим сетям (Δртп_тр.n)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</si>
  <si>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сеям (Δlлэп.n), км</t>
  </si>
  <si>
    <t>Показатель увеличения протяженности линий электропередачи в рамках осуществления технологического присоединения к электрическим сеям (Δlтп_лэп.n)</t>
  </si>
  <si>
    <t>Показатель максимальной мощности присоединяемых потребителей электрической эенергии (Sпотр.тп)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</si>
  <si>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(Sэх.тп)</t>
  </si>
  <si>
    <t>Показатель степени загрузки трансформаторной подстанции (Кзагр.)</t>
  </si>
  <si>
    <t>6-10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</si>
  <si>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</si>
  <si>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</si>
  <si>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</si>
  <si>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</si>
  <si>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</si>
  <si>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</si>
  <si>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</si>
  <si>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</si>
  <si>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</si>
  <si>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</si>
  <si>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</si>
  <si>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</si>
  <si>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</si>
  <si>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</si>
  <si>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</si>
  <si>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</si>
  <si>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Показатель замены силовых трансформаторов (Рз_тр.n)</t>
  </si>
  <si>
    <t>Показатель замены линий электропередачи (Lз_лэп.n), км</t>
  </si>
  <si>
    <t>Показатель замены выключателей (Вз.n), шт</t>
  </si>
  <si>
    <t>Показатель замены устройств компенсации реактивной мощности (Рз_укрм.n)</t>
  </si>
  <si>
    <t>Показатель оценки изменения доли полезного отпуска электрической энергии, который формируется посредством приборов учета электричекой энергии, включенных в систему сбора и передачи данных (ΔПОдист)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</si>
  <si>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</si>
  <si>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</si>
  <si>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</si>
  <si>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</si>
  <si>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</si>
  <si>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</si>
  <si>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</si>
  <si>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</si>
  <si>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</si>
  <si>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</si>
  <si>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</si>
  <si>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</si>
  <si>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Показатель оценки изменения средней продолжительности прекращения передачи электрической энергии потребителям услуг (Δпsaidi)</t>
  </si>
  <si>
    <t>Показатель оценки изменения средней частоты прекращения передачи электрической энергии потребителям услуг (Δпsaifi)</t>
  </si>
  <si>
    <t>Показатель оценки изменения объема недоотпущенной электрической энергии (Δпens)</t>
  </si>
  <si>
    <t>6.1</t>
  </si>
  <si>
    <t>6.2</t>
  </si>
  <si>
    <t>6.3</t>
  </si>
  <si>
    <t>6.4</t>
  </si>
  <si>
    <t>6.5</t>
  </si>
  <si>
    <t>6.6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</si>
  <si>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</si>
  <si>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(Nсд_тпр.нс)</t>
  </si>
  <si>
    <t>7.1</t>
  </si>
  <si>
    <t>7.2</t>
  </si>
  <si>
    <t>7.3</t>
  </si>
  <si>
    <t>7.4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</si>
  <si>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</si>
  <si>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объема финансовых потребностей, необходимых для реализации мероприятий, напрвленных на выполнение приедписаний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</si>
  <si>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</t>
  </si>
  <si>
    <t>8.1</t>
  </si>
  <si>
    <t>8.2</t>
  </si>
  <si>
    <t>8.3</t>
  </si>
  <si>
    <t>8.4</t>
  </si>
  <si>
    <t>8.5</t>
  </si>
  <si>
    <t>8.6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</si>
  <si>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</si>
  <si>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(Фхо), млн.руб</t>
  </si>
  <si>
    <t>9.1</t>
  </si>
  <si>
    <t>9.2</t>
  </si>
  <si>
    <t>9.3</t>
  </si>
  <si>
    <t>9.4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</si>
  <si>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</si>
  <si>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>10.1</t>
  </si>
  <si>
    <t>10.2</t>
  </si>
  <si>
    <t>0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</si>
  <si>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</si>
  <si>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</si>
  <si>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</si>
  <si>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</si>
  <si>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</si>
  <si>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</si>
  <si>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</si>
  <si>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</si>
  <si>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</si>
  <si>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</si>
  <si>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</si>
  <si>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</si>
  <si>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</si>
  <si>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</si>
  <si>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Республика Мордовия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</si>
  <si>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</si>
  <si>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</si>
  <si>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</si>
  <si>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</si>
  <si>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</si>
  <si>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</si>
  <si>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1.2.2</t>
  </si>
  <si>
    <t>Реконструкция, модернизация, техническое перевооружение линий электрпередач, всего, в том числе:</t>
  </si>
  <si>
    <t>1.2.2.1</t>
  </si>
  <si>
    <t>Реконструкция линий электропередач, всего, в том числе:</t>
  </si>
  <si>
    <t>1.2.2.1.1</t>
  </si>
  <si>
    <t xml:space="preserve">Реконструкция ВЛ-0,4 кВ, РМ, Лямбирский район, с. Лямбирь по ул.  Комсомольская, Ленина, Садовая,  Тукая, Энергетиков   </t>
  </si>
  <si>
    <t>F_SZhO_01</t>
  </si>
  <si>
    <t>1.2.2.1.5</t>
  </si>
  <si>
    <t>Реконструкция ВЛ-0,4 кВ, РМ, Ичалковский район, п. Смольный по ул. Тополей,Набережная,Школьная, Центральная,Спортивная,Дружбы,Солнечная, Новая, с. Кемля по ул. Советская, Октябрьская</t>
  </si>
  <si>
    <t>1.2.2.1.7</t>
  </si>
  <si>
    <t>Реконструкция ВЛ-0,4 кВ, РМ, Большеберезниковский район, с. Б. Березники по ул. 50 лет Октября,60 лет Октября, Победы, Луначарского</t>
  </si>
  <si>
    <t>F_SZhO_04.19</t>
  </si>
  <si>
    <t>1.2.2.2</t>
  </si>
  <si>
    <t>Модернизация, техническое перевооружение линий электропередачи, всего, в том числе:</t>
  </si>
  <si>
    <t>1.2.2.2.1</t>
  </si>
  <si>
    <t>Мероприятие по замене провода меньшего сечения на большее по ул. 60 лет Октября в с. Б.Березники Большеберезниковского района</t>
  </si>
  <si>
    <t>F_SZhO_05.19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</si>
  <si>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</si>
  <si>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</si>
  <si>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</si>
  <si>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</si>
  <si>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1.2.3.1.1</t>
  </si>
  <si>
    <t xml:space="preserve">Замена старых индукционных приборов учета(класс точности 2.5) на АСКУЭ </t>
  </si>
  <si>
    <t>1.4</t>
  </si>
  <si>
    <t>Прочее новое строительство объектов электросетевого хозяйства, всего, в том числе:</t>
  </si>
  <si>
    <t>1.4.1</t>
  </si>
  <si>
    <t>Строительство ТП 10/0,4 кВ, РМ, Кочкуровский район, с. Кочкурово по ул. Молодежная</t>
  </si>
  <si>
    <t>F_SZhO_08.19</t>
  </si>
  <si>
    <t>1.4.3</t>
  </si>
  <si>
    <t>Строительство ВЛ-10 кВ, РМ, Кочкуровский район, с. Кочкурово по ул. Молодежная</t>
  </si>
  <si>
    <t>F_SZhO_09.19</t>
  </si>
  <si>
    <t>1.4.5</t>
  </si>
  <si>
    <t>Строительство ВЛ-0,4 кВ, РМ, Кочкуровский район, с. Кочкурово по ул. Молодежная</t>
  </si>
  <si>
    <t>F_SZhO_10.19</t>
  </si>
  <si>
    <t>1.6</t>
  </si>
  <si>
    <t>Прочие инвестиционные проекты, всего, в том числе:</t>
  </si>
  <si>
    <t>1.2.2.1.2</t>
  </si>
  <si>
    <t>1.2.2.1.3</t>
  </si>
  <si>
    <t>1.4.2</t>
  </si>
  <si>
    <t>0,4 кВ</t>
  </si>
  <si>
    <t>6 - 10 кВ</t>
  </si>
  <si>
    <t>Приложение № 20</t>
  </si>
  <si>
    <t>от " 25 " апреля  2018 г. № 320</t>
  </si>
  <si>
    <t>Форма № 20 Отчет</t>
  </si>
  <si>
    <t xml:space="preserve">об исполнении финансового плана субъекта электроэнергетики (квартальный) </t>
  </si>
  <si>
    <r>
      <t xml:space="preserve">Инвестиционная программа  </t>
    </r>
    <r>
      <rPr>
        <u/>
        <sz val="14"/>
        <color indexed="8"/>
        <rFont val="Times New Roman"/>
        <family val="1"/>
        <charset val="204"/>
      </rPr>
      <t>Общество с ограниченной ответственностью "Системы жизнеобеспечения РМ"</t>
    </r>
  </si>
  <si>
    <t xml:space="preserve">                          полное наименование субъекта электроэнергетики</t>
  </si>
  <si>
    <r>
      <t xml:space="preserve">Субъект Российской Федерации: </t>
    </r>
    <r>
      <rPr>
        <u/>
        <sz val="14"/>
        <color indexed="8"/>
        <rFont val="Times New Roman"/>
        <family val="1"/>
        <charset val="204"/>
      </rPr>
      <t>Республика Мордовия</t>
    </r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</si>
  <si>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</si>
  <si>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</si>
  <si>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№ п/п</t>
  </si>
  <si>
    <t>Показатель</t>
  </si>
  <si>
    <t>Ед. изм.</t>
  </si>
  <si>
    <t>2016 год</t>
  </si>
  <si>
    <t>2017 год</t>
  </si>
  <si>
    <t>2019 год</t>
  </si>
  <si>
    <t>Отклонение от плановых значений по итогам отчетного периода</t>
  </si>
  <si>
    <t>План полугодие</t>
  </si>
  <si>
    <t>Факт полугодие</t>
  </si>
  <si>
    <t xml:space="preserve">План </t>
  </si>
  <si>
    <t>Предложение по корректировке  утвержденного плана</t>
  </si>
  <si>
    <t>в ед. измер.</t>
  </si>
  <si>
    <t>в процентах,  %</t>
  </si>
  <si>
    <t>4</t>
  </si>
  <si>
    <t>5</t>
  </si>
  <si>
    <t>8</t>
  </si>
  <si>
    <t>6</t>
  </si>
  <si>
    <t>БЮДЖЕТ ДОХОДОВ И РАСХОДОВ</t>
  </si>
  <si>
    <t>I</t>
  </si>
  <si>
    <t>Выручка от реализации товаров (работ, услуг) всего, в том числе*:</t>
  </si>
  <si>
    <t>млн рублей</t>
  </si>
  <si>
    <t>1.1</t>
  </si>
  <si>
    <t xml:space="preserve">Производство и поставка электрической энергии и мощности всего, в том числе: 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</si>
  <si>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</si>
  <si>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</si>
  <si>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</si>
  <si>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</si>
  <si>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</si>
  <si>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</si>
  <si>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</si>
  <si>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</si>
  <si>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</si>
  <si>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</si>
  <si>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</si>
  <si>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</si>
  <si>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</si>
  <si>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</si>
  <si>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</si>
  <si>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</si>
  <si>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</si>
  <si>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</si>
  <si>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 xml:space="preserve">в части управления технологическими режимами 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</si>
  <si>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</si>
  <si>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</si>
  <si>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</si>
  <si>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</si>
  <si>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</si>
  <si>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</si>
  <si>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</si>
  <si>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</si>
  <si>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</si>
  <si>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</si>
  <si>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</si>
  <si>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</si>
  <si>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</si>
  <si>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</si>
  <si>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</si>
  <si>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</si>
  <si>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</si>
  <si>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</si>
  <si>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</si>
  <si>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</si>
  <si>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</si>
  <si>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</si>
  <si>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</si>
  <si>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</si>
  <si>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</si>
  <si>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</si>
  <si>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</si>
  <si>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</si>
  <si>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</si>
  <si>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</si>
  <si>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</si>
  <si>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</si>
  <si>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</si>
  <si>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</si>
  <si>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</si>
  <si>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</si>
  <si>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</si>
  <si>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</si>
  <si>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</si>
  <si>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</si>
  <si>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</si>
  <si>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</si>
  <si>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</si>
  <si>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</si>
  <si>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</si>
  <si>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</si>
  <si>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</si>
  <si>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</si>
  <si>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</si>
  <si>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</si>
  <si>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</si>
  <si>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</si>
  <si>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</si>
  <si>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</si>
  <si>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</si>
  <si>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</si>
  <si>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</si>
  <si>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</si>
  <si>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</si>
  <si>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</si>
  <si>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</si>
  <si>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</si>
  <si>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</si>
  <si>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</si>
  <si>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</si>
  <si>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</si>
  <si>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</si>
  <si>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</si>
  <si>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</si>
  <si>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</si>
  <si>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</si>
  <si>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</si>
  <si>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</si>
  <si>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</si>
  <si>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</si>
  <si>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</si>
  <si>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</si>
  <si>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</si>
  <si>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</si>
  <si>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</si>
  <si>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</si>
  <si>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</si>
  <si>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</si>
  <si>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</si>
  <si>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</si>
  <si>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</si>
  <si>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</si>
  <si>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</si>
  <si>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</si>
  <si>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</si>
  <si>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</si>
  <si>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</si>
  <si>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</si>
  <si>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</si>
  <si>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</si>
  <si>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</si>
  <si>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</si>
  <si>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</si>
  <si>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</si>
  <si>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</si>
  <si>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</si>
  <si>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</si>
  <si>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</si>
  <si>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</si>
  <si>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</si>
  <si>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</si>
  <si>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</si>
  <si>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</si>
  <si>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</si>
  <si>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</si>
  <si>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</si>
  <si>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</si>
  <si>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</si>
  <si>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</si>
  <si>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</si>
  <si>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</si>
  <si>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</si>
  <si>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</si>
  <si>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5.8.1</t>
  </si>
  <si>
    <t>5.8.2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</si>
  <si>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</si>
  <si>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</si>
  <si>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</si>
  <si>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</si>
  <si>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</si>
  <si>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</si>
  <si>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</si>
  <si>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</si>
  <si>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</si>
  <si>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</si>
  <si>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</si>
  <si>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</si>
  <si>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</si>
  <si>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</si>
  <si>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</si>
  <si>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</si>
  <si>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</si>
  <si>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</si>
  <si>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</si>
  <si>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</si>
  <si>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</si>
  <si>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</si>
  <si>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</si>
  <si>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</si>
  <si>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</si>
  <si>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</si>
  <si>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</si>
  <si>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</si>
  <si>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</si>
  <si>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</si>
  <si>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</si>
  <si>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</si>
  <si>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</si>
  <si>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</si>
  <si>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</si>
  <si>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</si>
  <si>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</si>
  <si>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</si>
  <si>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</si>
  <si>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</si>
  <si>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</si>
  <si>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</si>
  <si>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</si>
  <si>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</si>
  <si>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</si>
  <si>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</si>
  <si>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</si>
  <si>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</si>
  <si>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</si>
  <si>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</si>
  <si>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</si>
  <si>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</si>
  <si>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</si>
  <si>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</si>
  <si>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</si>
  <si>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</si>
  <si>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</si>
  <si>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</si>
  <si>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</si>
  <si>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</si>
  <si>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</si>
  <si>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</si>
  <si>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</si>
  <si>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</si>
  <si>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</si>
  <si>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</si>
  <si>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</si>
  <si>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</si>
  <si>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</si>
  <si>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</si>
  <si>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</si>
  <si>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</si>
  <si>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</si>
  <si>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</si>
  <si>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</si>
  <si>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</si>
  <si>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</si>
  <si>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</si>
  <si>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</si>
  <si>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</si>
  <si>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</si>
  <si>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</si>
  <si>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</si>
  <si>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</si>
  <si>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</si>
  <si>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</si>
  <si>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</si>
  <si>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</si>
  <si>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</si>
  <si>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</si>
  <si>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</si>
  <si>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</si>
  <si>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</si>
  <si>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</si>
  <si>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</si>
  <si>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</si>
  <si>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</si>
  <si>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</si>
  <si>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</si>
  <si>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</si>
  <si>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</si>
  <si>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</si>
  <si>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</si>
  <si>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</si>
  <si>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</si>
  <si>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</si>
  <si>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</si>
  <si>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</si>
  <si>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</si>
  <si>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</si>
  <si>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</si>
  <si>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</si>
  <si>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</si>
  <si>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</si>
  <si>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</si>
  <si>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</si>
  <si>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</si>
  <si>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</si>
  <si>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</si>
  <si>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</si>
  <si>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</si>
  <si>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</si>
  <si>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</si>
  <si>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</si>
  <si>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</si>
  <si>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</si>
  <si>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</si>
  <si>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</si>
  <si>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</si>
  <si>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</si>
  <si>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</si>
  <si>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</si>
  <si>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</si>
  <si>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</si>
  <si>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</si>
  <si>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</si>
  <si>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</si>
  <si>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</si>
  <si>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</si>
  <si>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</si>
  <si>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</si>
  <si>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</si>
  <si>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</si>
  <si>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</si>
  <si>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</si>
  <si>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</si>
  <si>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</si>
  <si>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</si>
  <si>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</si>
  <si>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</si>
  <si>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</si>
  <si>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</si>
  <si>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</si>
  <si>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</si>
  <si>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</si>
  <si>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</si>
  <si>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</si>
  <si>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</si>
  <si>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</si>
  <si>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</si>
  <si>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</si>
  <si>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</si>
  <si>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</si>
  <si>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</si>
  <si>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</si>
  <si>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</si>
  <si>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</si>
  <si>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</si>
  <si>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</si>
  <si>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</si>
  <si>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</si>
  <si>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</si>
  <si>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</si>
  <si>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</si>
  <si>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</si>
  <si>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</si>
  <si>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</si>
  <si>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</si>
  <si>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</si>
  <si>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</si>
  <si>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</si>
  <si>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</si>
  <si>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</si>
  <si>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</si>
  <si>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</si>
  <si>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</si>
  <si>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</si>
  <si>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</si>
  <si>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</si>
  <si>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</si>
  <si>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</si>
  <si>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</si>
  <si>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</si>
  <si>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</si>
  <si>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</si>
  <si>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</si>
  <si>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</si>
  <si>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</si>
  <si>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</si>
  <si>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</si>
  <si>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</si>
  <si>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</si>
  <si>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</si>
  <si>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</si>
  <si>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</si>
  <si>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</si>
  <si>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</si>
  <si>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</si>
  <si>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</si>
  <si>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</si>
  <si>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</si>
  <si>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</si>
  <si>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</si>
  <si>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</si>
  <si>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</si>
  <si>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</si>
  <si>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</si>
  <si>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</si>
  <si>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</si>
  <si>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</si>
  <si>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</si>
  <si>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</si>
  <si>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</si>
  <si>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23.1.6</t>
  </si>
  <si>
    <t>реализация электрической энергии и мощности</t>
  </si>
  <si>
    <t>23.1.6.а</t>
  </si>
  <si>
    <t>23.1.7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</si>
  <si>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</si>
  <si>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</si>
  <si>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</si>
  <si>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</si>
  <si>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</si>
  <si>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</si>
  <si>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</si>
  <si>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</si>
  <si>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</si>
  <si>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</si>
  <si>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</si>
  <si>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</si>
  <si>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</si>
  <si>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</si>
  <si>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</si>
  <si>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</si>
  <si>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</si>
  <si>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</si>
  <si>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</si>
  <si>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</si>
  <si>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</si>
  <si>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</si>
  <si>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</si>
  <si>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</si>
  <si>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</si>
  <si>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</si>
  <si>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</si>
  <si>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</si>
  <si>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</si>
  <si>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</si>
  <si>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</si>
  <si>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</si>
  <si>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</si>
  <si>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</si>
  <si>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</si>
  <si>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</si>
  <si>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</si>
  <si>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</si>
  <si>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</si>
  <si>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</si>
  <si>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</si>
  <si>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</si>
  <si>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</si>
  <si>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</si>
  <si>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</si>
  <si>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</si>
  <si>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</si>
  <si>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</si>
  <si>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</si>
  <si>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</si>
  <si>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</si>
  <si>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</si>
  <si>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</si>
  <si>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</si>
  <si>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</si>
  <si>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</si>
  <si>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</si>
  <si>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</si>
  <si>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</si>
  <si>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</si>
  <si>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</si>
  <si>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</si>
  <si>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</si>
  <si>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</si>
  <si>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</si>
  <si>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</si>
  <si>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</si>
  <si>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</si>
  <si>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</si>
  <si>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</si>
  <si>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</si>
  <si>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</si>
  <si>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</si>
  <si>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</si>
  <si>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</si>
  <si>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</si>
  <si>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</si>
  <si>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</si>
  <si>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</si>
  <si>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</si>
  <si>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</si>
  <si>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</si>
  <si>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</si>
  <si>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</si>
  <si>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</si>
  <si>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</si>
  <si>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</si>
  <si>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</si>
  <si>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</si>
  <si>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</si>
  <si>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</si>
  <si>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</si>
  <si>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</si>
  <si>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</si>
  <si>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</si>
  <si>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</si>
  <si>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</si>
  <si>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</si>
  <si>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</si>
  <si>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</si>
  <si>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</si>
  <si>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</si>
  <si>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</si>
  <si>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</si>
  <si>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</si>
  <si>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</si>
  <si>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</si>
  <si>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</si>
  <si>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</si>
  <si>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</si>
  <si>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</si>
  <si>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</si>
  <si>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</si>
  <si>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</si>
  <si>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</si>
  <si>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</si>
  <si>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</si>
  <si>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</si>
  <si>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</si>
  <si>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</si>
  <si>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</si>
  <si>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</si>
  <si>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</si>
  <si>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</si>
  <si>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</si>
  <si>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</si>
  <si>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</si>
  <si>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</si>
  <si>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</si>
  <si>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</si>
  <si>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</si>
  <si>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</si>
  <si>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</si>
  <si>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</si>
  <si>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</si>
  <si>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</si>
  <si>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</si>
  <si>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</si>
  <si>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</si>
  <si>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</si>
  <si>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</si>
  <si>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</si>
  <si>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</si>
  <si>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</si>
  <si>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</si>
  <si>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</si>
  <si>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</si>
  <si>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</si>
  <si>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</si>
  <si>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</si>
  <si>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</si>
  <si>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</si>
  <si>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</si>
  <si>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</si>
  <si>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</si>
  <si>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</si>
  <si>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</si>
  <si>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</si>
  <si>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</si>
  <si>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</si>
  <si>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</si>
  <si>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</si>
  <si>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>чел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</si>
  <si>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</si>
  <si>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</si>
  <si>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</si>
  <si>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</si>
  <si>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</si>
  <si>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</si>
  <si>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</si>
  <si>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</si>
  <si>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</si>
  <si>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</si>
  <si>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</si>
  <si>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</si>
  <si>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</si>
  <si>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</si>
  <si>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</si>
  <si>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</si>
  <si>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</si>
  <si>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</si>
  <si>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</si>
  <si>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</si>
  <si>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</si>
  <si>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</si>
  <si>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</si>
  <si>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</si>
  <si>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</si>
  <si>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</si>
  <si>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</si>
  <si>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</si>
  <si>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</si>
  <si>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</si>
  <si>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</si>
  <si>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</si>
  <si>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</si>
  <si>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</si>
  <si>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</si>
  <si>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</si>
  <si>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</si>
  <si>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</si>
  <si>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</si>
  <si>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</si>
  <si>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</si>
  <si>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</si>
  <si>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</si>
  <si>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</si>
  <si>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</si>
  <si>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</si>
  <si>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</si>
  <si>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</si>
  <si>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</si>
  <si>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</si>
  <si>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</si>
  <si>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</si>
  <si>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</si>
  <si>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1.2.3.1.2.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</si>
  <si>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</si>
  <si>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</si>
  <si>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</si>
  <si>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</si>
  <si>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</si>
  <si>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</si>
  <si>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</si>
  <si>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</si>
  <si>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</si>
  <si>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</si>
  <si>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</si>
  <si>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</si>
  <si>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средства на выполнение программы энергосбережения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</si>
  <si>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</si>
  <si>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</si>
  <si>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</si>
  <si>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</si>
  <si>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</si>
  <si>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</si>
  <si>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</si>
  <si>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</si>
  <si>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</si>
  <si>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</si>
  <si>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</si>
  <si>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</si>
  <si>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</si>
  <si>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</si>
  <si>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</si>
  <si>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</si>
  <si>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</si>
  <si>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</si>
  <si>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</si>
  <si>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</si>
  <si>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</si>
  <si>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</si>
  <si>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</si>
  <si>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</si>
  <si>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</si>
  <si>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</si>
  <si>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</si>
  <si>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</si>
  <si>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</si>
  <si>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</si>
  <si>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План 9 мес.</t>
  </si>
  <si>
    <t>Фактический объем финансирования капитальных вложений на 01.01.2019 год, млн. рублей (с НДС)</t>
  </si>
  <si>
    <t>Остаток финансирования капитальных вложений на 01.01.2019 год в прогнозных ценах соответствующих лет, млн. рублей (с НДС)</t>
  </si>
  <si>
    <t>Финансирование капитальных вложений 2019 года, млн. рублей (с НДС)</t>
  </si>
  <si>
    <t>                                                     за 2019 год</t>
  </si>
  <si>
    <t>F_SZhO_071</t>
  </si>
  <si>
    <t>Всего (2019 год)</t>
  </si>
  <si>
    <t>Освоение капитальных вложений 2019 года, млн. рублей (без НДС)</t>
  </si>
  <si>
    <t>Фактический объем освоения капитальных вложений на 01.01.2019 года  в прогнозных ценах соответствующих лет, млн. рублей (без НДС)</t>
  </si>
  <si>
    <t>Остаток освоения капитальных вложений на 01.01.2019 года, млн.рублей (без НДС)</t>
  </si>
  <si>
    <t>Принятие основных средств и нематериальных активов к бухгалтерскому учету в 2019 году</t>
  </si>
  <si>
    <t xml:space="preserve">Принятие основных средств и нематериальных активов к бухгалтерскому учету в 2019 году </t>
  </si>
  <si>
    <t>F_SZhO_08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</si>
  <si>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2019 году</t>
  </si>
  <si>
    <t xml:space="preserve">Ввод объектов инвестиционной деятельности (мощностей) в эксплуатацию в 2019 год </t>
  </si>
  <si>
    <t>Ввод объектов инвестиционной деятельности (мощностей) в эксплуатацию в 2019 году</t>
  </si>
  <si>
    <t xml:space="preserve">Вывод объектов инвестиционной деятельности (мощностей) из эксплуатации в 2019 г. </t>
  </si>
  <si>
    <t>Финансирование капитальных вложений 2019 года. млн. рублей (с НДС)</t>
  </si>
  <si>
    <t>факт на 01.01.2019</t>
  </si>
  <si>
    <t>факт 2018 года (Ha 01.01.2019год)</t>
  </si>
  <si>
    <t>факт  2018 года (на 01.01.2019)</t>
  </si>
  <si>
    <t>факт 2018 года (на 01.01.2019 года)</t>
  </si>
  <si>
    <t>План (год)</t>
  </si>
  <si>
    <t>План                 (год)</t>
  </si>
  <si>
    <t>Необходимая валовая выручка сетевой организации в части содержания (строка 1.3-строка 2.2.1-строка 2.2.2-строка 2.1.2.1.1)</t>
  </si>
  <si>
    <t>Факт                   (9 месяцев)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</si>
  <si>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</si>
  <si>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</si>
  <si>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</si>
  <si>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</si>
  <si>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</si>
  <si>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</si>
  <si>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</si>
  <si>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</si>
  <si>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</si>
  <si>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</si>
  <si>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</si>
  <si>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1.1.3.2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</si>
  <si>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</si>
  <si>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1.1.3.3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</si>
  <si>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</si>
  <si>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1.1.3.4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</si>
  <si>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</si>
  <si>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</si>
  <si>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</si>
  <si>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</si>
  <si>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</si>
  <si>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</si>
  <si>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</si>
  <si>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</si>
  <si>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</si>
  <si>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</si>
  <si>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</si>
  <si>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«Включение приборов учета в систему сбора и передачи данных, класс напряжения 0,22 (0,4) кВ, всего, в том числе:»</t>
  </si>
  <si>
    <t>«Включение приборов учета в систему сбора и передачи данных, класс напряжения 6 (10) кВ, всего, в том числе:»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</si>
  <si>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</si>
  <si>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</si>
  <si>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</si>
  <si>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</si>
  <si>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</si>
  <si>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</si>
  <si>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</si>
  <si>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</si>
  <si>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</si>
  <si>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обусловлена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</si>
  <si>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</si>
  <si>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</si>
  <si>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</si>
  <si>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</si>
  <si>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 xml:space="preserve">Строительство  ВЛ-10 кВ, РМ, Лямбирский район, с. Лямбирь по ул.  Октябрьская  </t>
  </si>
  <si>
    <t xml:space="preserve">Строительство  ТП 10/0,4 кВ, РМ, Лямбирский район, с. Лямбирь по ул.  Октябрьская  </t>
  </si>
  <si>
    <t>1.4.4</t>
  </si>
  <si>
    <t>F_SZhO_14.19</t>
  </si>
  <si>
    <t>F_SZhO_15.19</t>
  </si>
  <si>
    <t>Факт                  (год)</t>
  </si>
  <si>
    <t>1.4.7</t>
  </si>
  <si>
    <t>1.4.9</t>
  </si>
  <si>
    <t xml:space="preserve">Строительство ВЛ-10 кВ, РМ, Лямбирский район, с. Лямбирь по ул.  Октябрьская  </t>
  </si>
  <si>
    <t>Строительство ТП 10/0,4 кВ, РМ, Лямбирский район, с. Лямбирь по ул. Октябрьская</t>
  </si>
  <si>
    <t>                                                за 4 квартал 2019 года</t>
  </si>
  <si>
    <t>Утвержденные плановые значения показателей приведены в соответствии с Приказом Республиканской службы по тарифам Республики Мордовия № 110 от 31  октября 2019 г.  </t>
  </si>
  <si>
    <t>                                                   за 4 квартал 2019 года</t>
  </si>
  <si>
    <t>                                                              за 4 квартал 2019 год</t>
  </si>
  <si>
    <t>Удорожание стоимости материалов</t>
  </si>
  <si>
    <t>Увеличение протяженности связано с новыми поступившими заявками на технологическое присоединение</t>
  </si>
  <si>
    <t>                                                               Год раскрытия информации: 2020 год</t>
  </si>
  <si>
    <r>
      <t xml:space="preserve">                    Год раскрытия (предоставления) информации: </t>
    </r>
    <r>
      <rPr>
        <u/>
        <sz val="14"/>
        <color indexed="8"/>
        <rFont val="Times New Roman"/>
        <family val="1"/>
        <charset val="204"/>
      </rPr>
      <t>2020</t>
    </r>
    <r>
      <rPr>
        <sz val="14"/>
        <color indexed="8"/>
        <rFont val="Times New Roman"/>
        <family val="1"/>
        <charset val="204"/>
      </rPr>
      <t xml:space="preserve"> год</t>
    </r>
  </si>
  <si>
    <t>Приказом Республиканской службы по тарифам Республики Мордовия № 110 от 31  октября 2019 г. "О внесении изменений в Приказ Министерства энергетики и тарифной политики Республики Мордовия от 14 августа 2015 года № 60 «Об утверждении инвестиционной программы ООО «Системы жизнеобеспечения РМ» на период 2016-2020 годы» (в редакции от 26 октября 2016 г. № 78)"</t>
  </si>
  <si>
    <t>Приказом Республиканской службы по тарифам Республики Мордовия № 121 от 31  октября 2018 г. "О внесении изменений в Приказ Министерства энергетики и тарифной политики Республики Мордовия от 14 августа 2015 года № 60 «Об утверждении инвестиционной программы ООО «Системы жизнеобеспечения РМ» на период 2016-2020 годы» (в редакции от 26 октября 2016 г. № 78)"</t>
  </si>
  <si>
    <t>         Утвержденные плановые значения показателей приведены в соответствии с:  </t>
  </si>
  <si>
    <t>Запланированные работы выполнены в полном объеме</t>
  </si>
  <si>
    <t>Покупка земельных участков для целей реализации инвестиционных проектов, всего, в том числе:</t>
  </si>
  <si>
    <t>В январе 2019 года была выплачена премия по итогам 2018 года</t>
  </si>
  <si>
    <t>В 2019 году осуществлено технологических присоединений согласно заявкам в количестве более запланированных</t>
  </si>
  <si>
    <t>Оплата стоимости бедоговорных объемов потребления и сверхнормативных потерь в сетях</t>
  </si>
  <si>
    <t>В плане не учтена амортизация по основным средствам, введенным в дек. 2018г и в течение 2019г.</t>
  </si>
  <si>
    <t>В плане не учтен налог по основным средствам, введенным и приобретенным в течение 2019г.</t>
  </si>
  <si>
    <t>Превышение связано с созданием резерва по сомнительным долгам</t>
  </si>
  <si>
    <t>В 2019 году осуществлено технологических присоединений согласно заявкам в количестве более запланированных ( по нельготным категориям)</t>
  </si>
  <si>
    <t>Превышение связано с оплатой сверхнормативных потерь и бездоговорных объемов</t>
  </si>
  <si>
    <t>Недостаточность средств повлекла неоплату части суммы аренды</t>
  </si>
  <si>
    <t>Экономия сложилась по оплате услуг организаций, работающих без НДС</t>
  </si>
  <si>
    <t>Превышение обусловлено удорожанием стоимости материалов</t>
  </si>
  <si>
    <t>По результатам закупок стоимость приборов учета выросла</t>
  </si>
  <si>
    <t>По результатам закупок стоимость материалов снизилась</t>
  </si>
  <si>
    <t>В ходе реализации мероприятия по технологическим причинам было решено построить линию большей протяженности, чем планировалось ранее</t>
  </si>
  <si>
    <t>Снижение стоимости материалов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</si>
</sst>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_р_._-;\-* #,##0.00_р_._-;_-* &quot;-&quot;??_р_._-;_-@_-"/>
    <numFmt numFmtId="165" formatCode="0.000"/>
    <numFmt numFmtId="166" formatCode="0.0"/>
    <numFmt numFmtId="167" formatCode="_-* #,##0.000_р_._-;\-* #,##0.000_р_._-;_-* &quot;-&quot;???_р_._-;_-@_-"/>
    <numFmt numFmtId="168" formatCode="_-* #,##0_р_._-;\-* #,##0_р_._-;_-* &quot;-&quot;???_р_._-;_-@_-"/>
    <numFmt numFmtId="169" formatCode="#,##0.000_ ;\-#,##0.000\ "/>
    <numFmt numFmtId="170" formatCode="_-* #,##0.000_р_._-;\-* #,##0.000_р_._-;_-* &quot;-&quot;??_р_._-;_-@_-"/>
    <numFmt numFmtId="171" formatCode="#,##0_ ;\-#,##0\ "/>
    <numFmt numFmtId="172" formatCode="_-* #,##0_р_._-;\-* #,##0_р_._-;_-* &quot;-&quot;??_р_._-;_-@_-"/>
    <numFmt numFmtId="173" formatCode="0.0%"/>
    <numFmt numFmtId="174" formatCode="0.0000"/>
  </numFmts>
  <fonts count="45"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222222"/>
      <name val="Inherit"/>
    </font>
    <font>
      <b/>
      <sz val="11"/>
      <color rgb="FF222222"/>
      <name val="Inherit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 CYR"/>
    </font>
    <font>
      <b/>
      <sz val="12"/>
      <name val="Times New Roman CYR"/>
    </font>
    <font>
      <b/>
      <sz val="10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2" tint="-9.9978637043366805E-2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2" fillId="0" borderId="0"/>
  </cellStyleXfs>
  <cellXfs count="661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/>
    <xf numFmtId="0" fontId="4" fillId="0" borderId="0" xfId="1" applyAlignment="1" applyProtection="1"/>
    <xf numFmtId="0" fontId="0" fillId="0" borderId="0" xfId="0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/>
    <xf numFmtId="0" fontId="1" fillId="0" borderId="0" xfId="0" applyFont="1" applyAlignment="1">
      <alignment horizontal="left" vertical="top" wrapText="1"/>
    </xf>
    <xf numFmtId="16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2" borderId="0" xfId="0" applyFill="1"/>
    <xf numFmtId="0" fontId="6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0" xfId="0" applyFont="1"/>
    <xf numFmtId="0" fontId="8" fillId="0" borderId="1" xfId="0" applyFont="1" applyBorder="1"/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/>
    <xf numFmtId="165" fontId="8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2" fillId="0" borderId="14" xfId="0" applyFont="1" applyBorder="1"/>
    <xf numFmtId="49" fontId="15" fillId="3" borderId="20" xfId="0" applyNumberFormat="1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49" fontId="17" fillId="3" borderId="8" xfId="0" applyNumberFormat="1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vertical="center" wrapText="1"/>
    </xf>
    <xf numFmtId="49" fontId="17" fillId="3" borderId="21" xfId="2" applyNumberFormat="1" applyFont="1" applyFill="1" applyBorder="1" applyAlignment="1">
      <alignment horizontal="left" vertical="center"/>
    </xf>
    <xf numFmtId="0" fontId="17" fillId="3" borderId="21" xfId="2" applyFont="1" applyFill="1" applyBorder="1" applyAlignment="1">
      <alignment horizontal="left" vertical="center" wrapText="1"/>
    </xf>
    <xf numFmtId="49" fontId="17" fillId="3" borderId="21" xfId="2" applyNumberFormat="1" applyFont="1" applyFill="1" applyBorder="1" applyAlignment="1">
      <alignment horizontal="center" vertical="center"/>
    </xf>
    <xf numFmtId="0" fontId="9" fillId="3" borderId="22" xfId="2" applyFont="1" applyFill="1" applyBorder="1" applyAlignment="1">
      <alignment horizontal="center" vertical="center" wrapText="1"/>
    </xf>
    <xf numFmtId="0" fontId="9" fillId="3" borderId="11" xfId="2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 wrapText="1"/>
    </xf>
    <xf numFmtId="4" fontId="18" fillId="3" borderId="23" xfId="2" applyNumberFormat="1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165" fontId="0" fillId="0" borderId="1" xfId="0" applyNumberFormat="1" applyBorder="1"/>
    <xf numFmtId="1" fontId="0" fillId="0" borderId="1" xfId="0" applyNumberFormat="1" applyBorder="1"/>
    <xf numFmtId="0" fontId="1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2" fontId="0" fillId="0" borderId="1" xfId="0" applyNumberFormat="1" applyBorder="1"/>
    <xf numFmtId="1" fontId="8" fillId="0" borderId="1" xfId="0" applyNumberFormat="1" applyFont="1" applyBorder="1"/>
    <xf numFmtId="165" fontId="8" fillId="0" borderId="1" xfId="0" applyNumberFormat="1" applyFont="1" applyBorder="1"/>
    <xf numFmtId="49" fontId="17" fillId="0" borderId="8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0" fillId="0" borderId="0" xfId="0" applyFill="1"/>
    <xf numFmtId="49" fontId="17" fillId="0" borderId="1" xfId="0" applyNumberFormat="1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/>
    </xf>
    <xf numFmtId="165" fontId="23" fillId="0" borderId="1" xfId="0" applyNumberFormat="1" applyFont="1" applyBorder="1" applyAlignment="1">
      <alignment horizontal="right" wrapText="1"/>
    </xf>
    <xf numFmtId="165" fontId="24" fillId="0" borderId="1" xfId="0" applyNumberFormat="1" applyFont="1" applyBorder="1" applyAlignment="1">
      <alignment horizontal="right" wrapText="1"/>
    </xf>
    <xf numFmtId="165" fontId="0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 wrapText="1"/>
    </xf>
    <xf numFmtId="0" fontId="8" fillId="0" borderId="14" xfId="0" applyFont="1" applyBorder="1"/>
    <xf numFmtId="165" fontId="0" fillId="0" borderId="1" xfId="0" applyNumberFormat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7" fontId="0" fillId="0" borderId="1" xfId="0" applyNumberFormat="1" applyFill="1" applyBorder="1" applyAlignment="1">
      <alignment horizontal="right"/>
    </xf>
    <xf numFmtId="0" fontId="18" fillId="3" borderId="1" xfId="0" applyFont="1" applyFill="1" applyBorder="1" applyAlignment="1">
      <alignment horizontal="center" vertical="center"/>
    </xf>
    <xf numFmtId="49" fontId="13" fillId="0" borderId="0" xfId="5" applyNumberFormat="1" applyFont="1" applyFill="1" applyAlignment="1">
      <alignment horizontal="center" vertical="center"/>
    </xf>
    <xf numFmtId="0" fontId="18" fillId="0" borderId="0" xfId="5" applyFont="1" applyFill="1" applyAlignment="1">
      <alignment wrapText="1"/>
    </xf>
    <xf numFmtId="0" fontId="13" fillId="0" borderId="0" xfId="5" applyFont="1" applyFill="1" applyAlignment="1">
      <alignment horizontal="center" vertical="center" wrapText="1"/>
    </xf>
    <xf numFmtId="0" fontId="18" fillId="0" borderId="0" xfId="5" applyFont="1" applyFill="1" applyAlignment="1">
      <alignment horizontal="center" vertical="center" wrapText="1"/>
    </xf>
    <xf numFmtId="0" fontId="18" fillId="0" borderId="0" xfId="5" applyFont="1" applyFill="1"/>
    <xf numFmtId="0" fontId="9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center" vertical="top"/>
    </xf>
    <xf numFmtId="0" fontId="26" fillId="0" borderId="0" xfId="0" applyFont="1" applyFill="1" applyAlignment="1">
      <alignment horizontal="justify" vertical="center"/>
    </xf>
    <xf numFmtId="0" fontId="31" fillId="0" borderId="27" xfId="5" applyFont="1" applyFill="1" applyBorder="1" applyAlignment="1">
      <alignment horizontal="center" vertical="center" wrapText="1"/>
    </xf>
    <xf numFmtId="0" fontId="31" fillId="0" borderId="25" xfId="5" applyFont="1" applyFill="1" applyBorder="1" applyAlignment="1">
      <alignment horizontal="center" vertical="center" wrapText="1"/>
    </xf>
    <xf numFmtId="0" fontId="32" fillId="0" borderId="7" xfId="5" applyFont="1" applyFill="1" applyBorder="1" applyAlignment="1">
      <alignment horizontal="center" vertical="center" wrapText="1"/>
    </xf>
    <xf numFmtId="0" fontId="32" fillId="0" borderId="1" xfId="5" applyFont="1" applyFill="1" applyBorder="1" applyAlignment="1">
      <alignment horizontal="center" vertical="center" wrapText="1"/>
    </xf>
    <xf numFmtId="49" fontId="33" fillId="0" borderId="8" xfId="5" applyNumberFormat="1" applyFont="1" applyFill="1" applyBorder="1" applyAlignment="1">
      <alignment horizontal="center" vertical="center"/>
    </xf>
    <xf numFmtId="0" fontId="33" fillId="0" borderId="8" xfId="5" applyFont="1" applyFill="1" applyBorder="1" applyAlignment="1">
      <alignment horizontal="center" vertical="center" wrapText="1"/>
    </xf>
    <xf numFmtId="0" fontId="33" fillId="0" borderId="33" xfId="5" applyFont="1" applyFill="1" applyBorder="1" applyAlignment="1">
      <alignment horizontal="center" vertical="center" wrapText="1"/>
    </xf>
    <xf numFmtId="0" fontId="18" fillId="0" borderId="0" xfId="5" applyFont="1" applyFill="1" applyAlignment="1">
      <alignment vertical="center"/>
    </xf>
    <xf numFmtId="49" fontId="13" fillId="0" borderId="31" xfId="0" applyNumberFormat="1" applyFont="1" applyFill="1" applyBorder="1" applyAlignment="1"/>
    <xf numFmtId="0" fontId="18" fillId="0" borderId="1" xfId="5" applyFont="1" applyFill="1" applyBorder="1" applyAlignment="1"/>
    <xf numFmtId="0" fontId="13" fillId="0" borderId="32" xfId="5" applyFont="1" applyFill="1" applyBorder="1" applyAlignment="1"/>
    <xf numFmtId="164" fontId="19" fillId="0" borderId="1" xfId="3" applyFont="1" applyFill="1" applyBorder="1" applyAlignment="1"/>
    <xf numFmtId="169" fontId="35" fillId="0" borderId="32" xfId="0" applyNumberFormat="1" applyFont="1" applyFill="1" applyBorder="1" applyAlignment="1">
      <alignment vertical="center" wrapText="1"/>
    </xf>
    <xf numFmtId="164" fontId="18" fillId="0" borderId="1" xfId="3" applyFont="1" applyFill="1" applyBorder="1" applyAlignment="1"/>
    <xf numFmtId="0" fontId="35" fillId="0" borderId="1" xfId="0" applyFont="1" applyFill="1" applyBorder="1" applyAlignment="1"/>
    <xf numFmtId="0" fontId="19" fillId="0" borderId="1" xfId="0" applyFont="1" applyFill="1" applyBorder="1" applyAlignment="1"/>
    <xf numFmtId="165" fontId="19" fillId="0" borderId="1" xfId="0" applyNumberFormat="1" applyFont="1" applyFill="1" applyBorder="1" applyAlignment="1"/>
    <xf numFmtId="9" fontId="19" fillId="0" borderId="1" xfId="4" applyFont="1" applyFill="1" applyBorder="1" applyAlignment="1"/>
    <xf numFmtId="1" fontId="19" fillId="0" borderId="1" xfId="0" applyNumberFormat="1" applyFont="1" applyFill="1" applyBorder="1" applyAlignment="1"/>
    <xf numFmtId="164" fontId="19" fillId="0" borderId="32" xfId="3" applyFont="1" applyFill="1" applyBorder="1" applyAlignment="1"/>
    <xf numFmtId="49" fontId="13" fillId="0" borderId="36" xfId="0" applyNumberFormat="1" applyFont="1" applyFill="1" applyBorder="1" applyAlignment="1"/>
    <xf numFmtId="0" fontId="18" fillId="0" borderId="37" xfId="5" applyFont="1" applyFill="1" applyBorder="1" applyAlignment="1"/>
    <xf numFmtId="0" fontId="13" fillId="0" borderId="33" xfId="5" applyFont="1" applyFill="1" applyBorder="1" applyAlignment="1"/>
    <xf numFmtId="0" fontId="19" fillId="0" borderId="37" xfId="0" applyFont="1" applyFill="1" applyBorder="1" applyAlignment="1"/>
    <xf numFmtId="167" fontId="19" fillId="0" borderId="37" xfId="3" applyNumberFormat="1" applyFont="1" applyFill="1" applyBorder="1" applyAlignment="1"/>
    <xf numFmtId="169" fontId="19" fillId="0" borderId="37" xfId="3" applyNumberFormat="1" applyFont="1" applyFill="1" applyBorder="1" applyAlignment="1"/>
    <xf numFmtId="0" fontId="35" fillId="0" borderId="37" xfId="0" applyFont="1" applyFill="1" applyBorder="1" applyAlignment="1"/>
    <xf numFmtId="0" fontId="13" fillId="0" borderId="39" xfId="5" applyFont="1" applyFill="1" applyBorder="1" applyAlignment="1"/>
    <xf numFmtId="165" fontId="35" fillId="0" borderId="3" xfId="0" applyNumberFormat="1" applyFont="1" applyFill="1" applyBorder="1" applyAlignment="1"/>
    <xf numFmtId="165" fontId="35" fillId="0" borderId="1" xfId="0" applyNumberFormat="1" applyFont="1" applyFill="1" applyBorder="1" applyAlignment="1"/>
    <xf numFmtId="169" fontId="35" fillId="0" borderId="1" xfId="0" applyNumberFormat="1" applyFont="1" applyFill="1" applyBorder="1" applyAlignment="1"/>
    <xf numFmtId="170" fontId="19" fillId="0" borderId="1" xfId="3" applyNumberFormat="1" applyFont="1" applyFill="1" applyBorder="1" applyAlignment="1"/>
    <xf numFmtId="0" fontId="18" fillId="0" borderId="1" xfId="0" applyFont="1" applyFill="1" applyBorder="1" applyAlignment="1">
      <alignment wrapText="1"/>
    </xf>
    <xf numFmtId="49" fontId="13" fillId="0" borderId="40" xfId="0" applyNumberFormat="1" applyFont="1" applyFill="1" applyBorder="1" applyAlignment="1"/>
    <xf numFmtId="0" fontId="18" fillId="0" borderId="8" xfId="5" applyFont="1" applyFill="1" applyBorder="1" applyAlignment="1"/>
    <xf numFmtId="0" fontId="13" fillId="0" borderId="41" xfId="5" applyFont="1" applyFill="1" applyBorder="1" applyAlignment="1"/>
    <xf numFmtId="164" fontId="19" fillId="0" borderId="37" xfId="3" applyFont="1" applyFill="1" applyBorder="1" applyAlignment="1"/>
    <xf numFmtId="167" fontId="35" fillId="0" borderId="1" xfId="0" applyNumberFormat="1" applyFont="1" applyFill="1" applyBorder="1" applyAlignment="1"/>
    <xf numFmtId="164" fontId="19" fillId="0" borderId="1" xfId="3" applyFont="1" applyFill="1" applyBorder="1" applyAlignment="1">
      <alignment vertical="center"/>
    </xf>
    <xf numFmtId="167" fontId="35" fillId="0" borderId="1" xfId="0" applyNumberFormat="1" applyFont="1" applyFill="1" applyBorder="1" applyAlignment="1">
      <alignment vertical="center"/>
    </xf>
    <xf numFmtId="164" fontId="35" fillId="0" borderId="1" xfId="0" applyNumberFormat="1" applyFont="1" applyFill="1" applyBorder="1" applyAlignment="1"/>
    <xf numFmtId="2" fontId="35" fillId="0" borderId="1" xfId="0" applyNumberFormat="1" applyFont="1" applyFill="1" applyBorder="1" applyAlignment="1"/>
    <xf numFmtId="2" fontId="19" fillId="0" borderId="1" xfId="3" applyNumberFormat="1" applyFont="1" applyFill="1" applyBorder="1" applyAlignment="1"/>
    <xf numFmtId="171" fontId="35" fillId="0" borderId="1" xfId="0" applyNumberFormat="1" applyFont="1" applyFill="1" applyBorder="1" applyAlignment="1"/>
    <xf numFmtId="0" fontId="18" fillId="0" borderId="37" xfId="0" applyFont="1" applyFill="1" applyBorder="1" applyAlignment="1">
      <alignment wrapText="1"/>
    </xf>
    <xf numFmtId="170" fontId="35" fillId="0" borderId="1" xfId="0" applyNumberFormat="1" applyFont="1" applyFill="1" applyBorder="1" applyAlignment="1"/>
    <xf numFmtId="0" fontId="19" fillId="0" borderId="1" xfId="3" applyNumberFormat="1" applyFont="1" applyFill="1" applyBorder="1" applyAlignment="1"/>
    <xf numFmtId="0" fontId="18" fillId="0" borderId="8" xfId="0" applyFont="1" applyFill="1" applyBorder="1" applyAlignment="1">
      <alignment wrapText="1"/>
    </xf>
    <xf numFmtId="166" fontId="35" fillId="0" borderId="1" xfId="0" applyNumberFormat="1" applyFont="1" applyFill="1" applyBorder="1" applyAlignment="1"/>
    <xf numFmtId="9" fontId="35" fillId="0" borderId="1" xfId="4" applyFont="1" applyFill="1" applyBorder="1" applyAlignment="1"/>
    <xf numFmtId="9" fontId="35" fillId="0" borderId="1" xfId="0" applyNumberFormat="1" applyFont="1" applyFill="1" applyBorder="1" applyAlignment="1"/>
    <xf numFmtId="0" fontId="18" fillId="0" borderId="25" xfId="5" applyFont="1" applyFill="1" applyBorder="1" applyAlignment="1">
      <alignment wrapText="1"/>
    </xf>
    <xf numFmtId="0" fontId="18" fillId="0" borderId="28" xfId="5" applyFont="1" applyFill="1" applyBorder="1" applyAlignment="1">
      <alignment wrapText="1"/>
    </xf>
    <xf numFmtId="0" fontId="18" fillId="0" borderId="1" xfId="5" applyFont="1" applyFill="1" applyBorder="1" applyAlignment="1">
      <alignment wrapText="1"/>
    </xf>
    <xf numFmtId="0" fontId="18" fillId="0" borderId="32" xfId="5" applyFont="1" applyFill="1" applyBorder="1" applyAlignment="1">
      <alignment wrapText="1"/>
    </xf>
    <xf numFmtId="0" fontId="13" fillId="0" borderId="7" xfId="5" applyFont="1" applyFill="1" applyBorder="1" applyAlignment="1">
      <alignment wrapText="1"/>
    </xf>
    <xf numFmtId="0" fontId="13" fillId="0" borderId="1" xfId="5" applyFont="1" applyFill="1" applyBorder="1" applyAlignment="1">
      <alignment wrapText="1"/>
    </xf>
    <xf numFmtId="49" fontId="37" fillId="0" borderId="36" xfId="5" applyNumberFormat="1" applyFont="1" applyFill="1" applyBorder="1" applyAlignment="1"/>
    <xf numFmtId="0" fontId="37" fillId="0" borderId="37" xfId="5" applyFont="1" applyFill="1" applyBorder="1" applyAlignment="1">
      <alignment wrapText="1"/>
    </xf>
    <xf numFmtId="0" fontId="37" fillId="0" borderId="33" xfId="5" applyFont="1" applyFill="1" applyBorder="1" applyAlignment="1">
      <alignment wrapText="1"/>
    </xf>
    <xf numFmtId="0" fontId="37" fillId="0" borderId="37" xfId="5" applyFont="1" applyFill="1" applyBorder="1" applyAlignment="1"/>
    <xf numFmtId="165" fontId="18" fillId="0" borderId="3" xfId="5" applyNumberFormat="1" applyFont="1" applyFill="1" applyBorder="1" applyAlignment="1">
      <alignment wrapText="1"/>
    </xf>
    <xf numFmtId="165" fontId="18" fillId="0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/>
    <xf numFmtId="165" fontId="18" fillId="0" borderId="1" xfId="0" applyNumberFormat="1" applyFont="1" applyFill="1" applyBorder="1" applyAlignment="1"/>
    <xf numFmtId="0" fontId="18" fillId="0" borderId="1" xfId="0" applyNumberFormat="1" applyFont="1" applyFill="1" applyBorder="1" applyAlignment="1">
      <alignment wrapText="1"/>
    </xf>
    <xf numFmtId="0" fontId="36" fillId="0" borderId="1" xfId="0" applyNumberFormat="1" applyFont="1" applyFill="1" applyBorder="1" applyAlignment="1">
      <alignment wrapText="1"/>
    </xf>
    <xf numFmtId="164" fontId="18" fillId="0" borderId="1" xfId="5" applyNumberFormat="1" applyFont="1" applyFill="1" applyBorder="1" applyAlignment="1">
      <alignment wrapText="1"/>
    </xf>
    <xf numFmtId="170" fontId="18" fillId="0" borderId="1" xfId="5" applyNumberFormat="1" applyFont="1" applyFill="1" applyBorder="1" applyAlignment="1">
      <alignment wrapText="1"/>
    </xf>
    <xf numFmtId="172" fontId="18" fillId="0" borderId="1" xfId="5" applyNumberFormat="1" applyFont="1" applyFill="1" applyBorder="1" applyAlignment="1">
      <alignment wrapText="1"/>
    </xf>
    <xf numFmtId="165" fontId="18" fillId="0" borderId="1" xfId="5" applyNumberFormat="1" applyFont="1" applyFill="1" applyBorder="1" applyAlignment="1">
      <alignment wrapText="1"/>
    </xf>
    <xf numFmtId="0" fontId="38" fillId="0" borderId="0" xfId="6" applyFont="1" applyFill="1" applyAlignment="1">
      <alignment vertical="center" wrapText="1"/>
    </xf>
    <xf numFmtId="0" fontId="26" fillId="0" borderId="0" xfId="0" applyFont="1" applyFill="1" applyAlignment="1">
      <alignment horizontal="justify"/>
    </xf>
    <xf numFmtId="0" fontId="39" fillId="0" borderId="0" xfId="7" applyFont="1" applyFill="1" applyAlignment="1">
      <alignment vertical="center"/>
    </xf>
    <xf numFmtId="49" fontId="13" fillId="0" borderId="31" xfId="5" applyNumberFormat="1" applyFont="1" applyFill="1" applyBorder="1" applyAlignment="1"/>
    <xf numFmtId="0" fontId="18" fillId="0" borderId="31" xfId="5" applyFont="1" applyFill="1" applyBorder="1" applyAlignment="1">
      <alignment wrapText="1"/>
    </xf>
    <xf numFmtId="0" fontId="13" fillId="0" borderId="32" xfId="5" applyFont="1" applyFill="1" applyBorder="1" applyAlignment="1">
      <alignment wrapText="1"/>
    </xf>
    <xf numFmtId="49" fontId="13" fillId="0" borderId="36" xfId="5" applyNumberFormat="1" applyFont="1" applyFill="1" applyBorder="1" applyAlignment="1"/>
    <xf numFmtId="0" fontId="18" fillId="0" borderId="37" xfId="5" applyFont="1" applyFill="1" applyBorder="1" applyAlignment="1">
      <alignment wrapText="1"/>
    </xf>
    <xf numFmtId="0" fontId="18" fillId="0" borderId="36" xfId="5" applyFont="1" applyFill="1" applyBorder="1" applyAlignment="1">
      <alignment wrapText="1"/>
    </xf>
    <xf numFmtId="49" fontId="32" fillId="0" borderId="4" xfId="5" applyNumberFormat="1" applyFont="1" applyFill="1" applyBorder="1" applyAlignment="1">
      <alignment horizontal="left" vertical="center"/>
    </xf>
    <xf numFmtId="49" fontId="13" fillId="0" borderId="0" xfId="5" applyNumberFormat="1" applyFont="1" applyFill="1" applyAlignment="1">
      <alignment horizontal="left" vertical="center"/>
    </xf>
    <xf numFmtId="49" fontId="13" fillId="6" borderId="38" xfId="0" applyNumberFormat="1" applyFont="1" applyFill="1" applyBorder="1" applyAlignment="1"/>
    <xf numFmtId="0" fontId="18" fillId="6" borderId="3" xfId="0" applyFont="1" applyFill="1" applyBorder="1" applyAlignment="1">
      <alignment wrapText="1"/>
    </xf>
    <xf numFmtId="0" fontId="13" fillId="6" borderId="39" xfId="5" applyFont="1" applyFill="1" applyBorder="1" applyAlignment="1"/>
    <xf numFmtId="165" fontId="35" fillId="6" borderId="3" xfId="0" applyNumberFormat="1" applyFont="1" applyFill="1" applyBorder="1" applyAlignment="1"/>
    <xf numFmtId="165" fontId="19" fillId="6" borderId="25" xfId="0" applyNumberFormat="1" applyFont="1" applyFill="1" applyBorder="1" applyAlignment="1"/>
    <xf numFmtId="9" fontId="19" fillId="6" borderId="25" xfId="4" applyFont="1" applyFill="1" applyBorder="1" applyAlignment="1"/>
    <xf numFmtId="49" fontId="13" fillId="6" borderId="24" xfId="0" applyNumberFormat="1" applyFont="1" applyFill="1" applyBorder="1" applyAlignment="1"/>
    <xf numFmtId="0" fontId="18" fillId="6" borderId="25" xfId="0" applyFont="1" applyFill="1" applyBorder="1" applyAlignment="1">
      <alignment wrapText="1"/>
    </xf>
    <xf numFmtId="0" fontId="13" fillId="6" borderId="26" xfId="5" applyFont="1" applyFill="1" applyBorder="1" applyAlignment="1"/>
    <xf numFmtId="0" fontId="19" fillId="6" borderId="25" xfId="0" applyFont="1" applyFill="1" applyBorder="1" applyAlignment="1"/>
    <xf numFmtId="169" fontId="19" fillId="6" borderId="25" xfId="3" applyNumberFormat="1" applyFont="1" applyFill="1" applyBorder="1" applyAlignment="1"/>
    <xf numFmtId="169" fontId="18" fillId="6" borderId="25" xfId="3" applyNumberFormat="1" applyFont="1" applyFill="1" applyBorder="1" applyAlignment="1"/>
    <xf numFmtId="49" fontId="13" fillId="6" borderId="31" xfId="0" applyNumberFormat="1" applyFont="1" applyFill="1" applyBorder="1" applyAlignment="1"/>
    <xf numFmtId="0" fontId="18" fillId="6" borderId="1" xfId="0" applyFont="1" applyFill="1" applyBorder="1" applyAlignment="1">
      <alignment wrapText="1"/>
    </xf>
    <xf numFmtId="0" fontId="13" fillId="6" borderId="32" xfId="5" applyFont="1" applyFill="1" applyBorder="1" applyAlignment="1"/>
    <xf numFmtId="0" fontId="35" fillId="6" borderId="1" xfId="0" applyFont="1" applyFill="1" applyBorder="1" applyAlignment="1"/>
    <xf numFmtId="165" fontId="19" fillId="6" borderId="1" xfId="0" applyNumberFormat="1" applyFont="1" applyFill="1" applyBorder="1" applyAlignment="1"/>
    <xf numFmtId="9" fontId="19" fillId="6" borderId="1" xfId="4" applyFont="1" applyFill="1" applyBorder="1" applyAlignment="1"/>
    <xf numFmtId="165" fontId="35" fillId="6" borderId="1" xfId="0" applyNumberFormat="1" applyFont="1" applyFill="1" applyBorder="1" applyAlignment="1"/>
    <xf numFmtId="164" fontId="35" fillId="6" borderId="25" xfId="0" applyNumberFormat="1" applyFont="1" applyFill="1" applyBorder="1" applyAlignment="1"/>
    <xf numFmtId="170" fontId="35" fillId="6" borderId="25" xfId="0" applyNumberFormat="1" applyFont="1" applyFill="1" applyBorder="1" applyAlignment="1"/>
    <xf numFmtId="0" fontId="35" fillId="6" borderId="25" xfId="0" applyFont="1" applyFill="1" applyBorder="1" applyAlignment="1"/>
    <xf numFmtId="164" fontId="19" fillId="6" borderId="1" xfId="3" applyFont="1" applyFill="1" applyBorder="1" applyAlignment="1"/>
    <xf numFmtId="0" fontId="35" fillId="6" borderId="3" xfId="0" applyFont="1" applyFill="1" applyBorder="1" applyAlignment="1"/>
    <xf numFmtId="0" fontId="35" fillId="6" borderId="32" xfId="0" applyFont="1" applyFill="1" applyBorder="1" applyAlignment="1"/>
    <xf numFmtId="49" fontId="13" fillId="6" borderId="36" xfId="0" applyNumberFormat="1" applyFont="1" applyFill="1" applyBorder="1" applyAlignment="1"/>
    <xf numFmtId="0" fontId="18" fillId="6" borderId="37" xfId="0" applyFont="1" applyFill="1" applyBorder="1" applyAlignment="1">
      <alignment wrapText="1"/>
    </xf>
    <xf numFmtId="0" fontId="13" fillId="6" borderId="33" xfId="5" applyFont="1" applyFill="1" applyBorder="1" applyAlignment="1"/>
    <xf numFmtId="0" fontId="35" fillId="6" borderId="37" xfId="0" applyFont="1" applyFill="1" applyBorder="1" applyAlignment="1"/>
    <xf numFmtId="172" fontId="19" fillId="6" borderId="37" xfId="3" applyNumberFormat="1" applyFont="1" applyFill="1" applyBorder="1" applyAlignment="1"/>
    <xf numFmtId="165" fontId="19" fillId="0" borderId="8" xfId="0" applyNumberFormat="1" applyFont="1" applyFill="1" applyBorder="1" applyAlignment="1"/>
    <xf numFmtId="164" fontId="19" fillId="0" borderId="7" xfId="3" applyFont="1" applyFill="1" applyBorder="1" applyAlignment="1"/>
    <xf numFmtId="164" fontId="19" fillId="0" borderId="45" xfId="3" applyFont="1" applyFill="1" applyBorder="1" applyAlignment="1"/>
    <xf numFmtId="0" fontId="35" fillId="5" borderId="1" xfId="0" applyFont="1" applyFill="1" applyBorder="1" applyAlignment="1"/>
    <xf numFmtId="165" fontId="36" fillId="0" borderId="1" xfId="0" applyNumberFormat="1" applyFont="1" applyFill="1" applyBorder="1" applyAlignment="1">
      <alignment wrapText="1"/>
    </xf>
    <xf numFmtId="165" fontId="0" fillId="0" borderId="1" xfId="0" applyNumberFormat="1" applyFont="1" applyBorder="1"/>
    <xf numFmtId="165" fontId="0" fillId="0" borderId="1" xfId="0" applyNumberFormat="1" applyFont="1" applyFill="1" applyBorder="1"/>
    <xf numFmtId="165" fontId="0" fillId="0" borderId="1" xfId="0" applyNumberFormat="1" applyFill="1" applyBorder="1"/>
    <xf numFmtId="0" fontId="0" fillId="0" borderId="14" xfId="0" applyBorder="1"/>
    <xf numFmtId="169" fontId="35" fillId="6" borderId="26" xfId="0" applyNumberFormat="1" applyFont="1" applyFill="1" applyBorder="1" applyAlignment="1">
      <alignment horizontal="center" vertical="center" wrapText="1"/>
    </xf>
    <xf numFmtId="165" fontId="19" fillId="6" borderId="30" xfId="0" applyNumberFormat="1" applyFont="1" applyFill="1" applyBorder="1" applyAlignment="1"/>
    <xf numFmtId="9" fontId="19" fillId="6" borderId="30" xfId="4" applyFont="1" applyFill="1" applyBorder="1" applyAlignment="1"/>
    <xf numFmtId="169" fontId="35" fillId="6" borderId="46" xfId="0" applyNumberFormat="1" applyFont="1" applyFill="1" applyBorder="1" applyAlignment="1">
      <alignment horizontal="center" vertical="center" wrapText="1"/>
    </xf>
    <xf numFmtId="165" fontId="19" fillId="6" borderId="8" xfId="0" applyNumberFormat="1" applyFont="1" applyFill="1" applyBorder="1" applyAlignment="1"/>
    <xf numFmtId="9" fontId="19" fillId="6" borderId="8" xfId="4" applyFont="1" applyFill="1" applyBorder="1" applyAlignment="1"/>
    <xf numFmtId="169" fontId="35" fillId="0" borderId="32" xfId="0" applyNumberFormat="1" applyFont="1" applyFill="1" applyBorder="1" applyAlignment="1">
      <alignment horizontal="center" vertical="center" wrapText="1"/>
    </xf>
    <xf numFmtId="169" fontId="35" fillId="0" borderId="47" xfId="0" applyNumberFormat="1" applyFont="1" applyFill="1" applyBorder="1" applyAlignment="1">
      <alignment vertical="center" wrapText="1"/>
    </xf>
    <xf numFmtId="169" fontId="35" fillId="0" borderId="32" xfId="0" applyNumberFormat="1" applyFont="1" applyFill="1" applyBorder="1" applyAlignment="1"/>
    <xf numFmtId="169" fontId="35" fillId="6" borderId="41" xfId="0" applyNumberFormat="1" applyFont="1" applyFill="1" applyBorder="1" applyAlignment="1">
      <alignment horizontal="center" vertical="center" wrapText="1"/>
    </xf>
    <xf numFmtId="169" fontId="35" fillId="6" borderId="32" xfId="0" applyNumberFormat="1" applyFont="1" applyFill="1" applyBorder="1" applyAlignment="1">
      <alignment horizontal="center" vertical="center" wrapText="1"/>
    </xf>
    <xf numFmtId="0" fontId="35" fillId="6" borderId="26" xfId="0" applyFont="1" applyFill="1" applyBorder="1" applyAlignment="1"/>
    <xf numFmtId="164" fontId="19" fillId="0" borderId="33" xfId="3" applyFont="1" applyFill="1" applyBorder="1" applyAlignment="1"/>
    <xf numFmtId="164" fontId="19" fillId="6" borderId="32" xfId="3" applyFont="1" applyFill="1" applyBorder="1" applyAlignment="1"/>
    <xf numFmtId="0" fontId="35" fillId="0" borderId="33" xfId="0" applyFont="1" applyFill="1" applyBorder="1" applyAlignment="1"/>
    <xf numFmtId="169" fontId="35" fillId="0" borderId="32" xfId="0" applyNumberFormat="1" applyFont="1" applyFill="1" applyBorder="1" applyAlignment="1">
      <alignment horizontal="center" wrapText="1"/>
    </xf>
    <xf numFmtId="169" fontId="35" fillId="6" borderId="32" xfId="0" applyNumberFormat="1" applyFont="1" applyFill="1" applyBorder="1" applyAlignment="1"/>
    <xf numFmtId="171" fontId="35" fillId="0" borderId="32" xfId="0" applyNumberFormat="1" applyFont="1" applyFill="1" applyBorder="1" applyAlignment="1"/>
    <xf numFmtId="9" fontId="35" fillId="0" borderId="32" xfId="4" applyFont="1" applyFill="1" applyBorder="1" applyAlignment="1"/>
    <xf numFmtId="0" fontId="35" fillId="6" borderId="39" xfId="0" applyFont="1" applyFill="1" applyBorder="1" applyAlignment="1"/>
    <xf numFmtId="0" fontId="35" fillId="0" borderId="32" xfId="0" applyFont="1" applyFill="1" applyBorder="1" applyAlignment="1"/>
    <xf numFmtId="172" fontId="19" fillId="6" borderId="33" xfId="3" applyNumberFormat="1" applyFont="1" applyFill="1" applyBorder="1" applyAlignment="1"/>
    <xf numFmtId="0" fontId="37" fillId="0" borderId="33" xfId="5" applyFont="1" applyFill="1" applyBorder="1" applyAlignment="1"/>
    <xf numFmtId="0" fontId="36" fillId="0" borderId="32" xfId="0" applyNumberFormat="1" applyFont="1" applyFill="1" applyBorder="1" applyAlignment="1">
      <alignment wrapText="1"/>
    </xf>
    <xf numFmtId="0" fontId="18" fillId="0" borderId="32" xfId="0" applyNumberFormat="1" applyFont="1" applyFill="1" applyBorder="1" applyAlignment="1">
      <alignment wrapText="1"/>
    </xf>
    <xf numFmtId="170" fontId="18" fillId="0" borderId="32" xfId="5" applyNumberFormat="1" applyFont="1" applyFill="1" applyBorder="1" applyAlignment="1">
      <alignment wrapText="1"/>
    </xf>
    <xf numFmtId="172" fontId="18" fillId="0" borderId="32" xfId="5" applyNumberFormat="1" applyFont="1" applyFill="1" applyBorder="1" applyAlignment="1">
      <alignment wrapText="1"/>
    </xf>
    <xf numFmtId="0" fontId="18" fillId="0" borderId="33" xfId="5" applyFont="1" applyFill="1" applyBorder="1" applyAlignment="1">
      <alignment wrapText="1"/>
    </xf>
    <xf numFmtId="1" fontId="19" fillId="6" borderId="37" xfId="0" applyNumberFormat="1" applyFont="1" applyFill="1" applyBorder="1" applyAlignment="1"/>
    <xf numFmtId="9" fontId="19" fillId="6" borderId="37" xfId="4" applyFont="1" applyFill="1" applyBorder="1" applyAlignment="1"/>
    <xf numFmtId="9" fontId="19" fillId="0" borderId="8" xfId="4" applyFont="1" applyFill="1" applyBorder="1" applyAlignment="1"/>
    <xf numFmtId="169" fontId="35" fillId="0" borderId="41" xfId="0" applyNumberFormat="1" applyFont="1" applyFill="1" applyBorder="1" applyAlignment="1">
      <alignment horizontal="center" vertical="center" wrapText="1"/>
    </xf>
    <xf numFmtId="165" fontId="35" fillId="0" borderId="37" xfId="0" applyNumberFormat="1" applyFont="1" applyFill="1" applyBorder="1" applyAlignment="1"/>
    <xf numFmtId="165" fontId="35" fillId="0" borderId="8" xfId="0" applyNumberFormat="1" applyFont="1" applyFill="1" applyBorder="1" applyAlignment="1"/>
    <xf numFmtId="170" fontId="18" fillId="0" borderId="1" xfId="5" applyNumberFormat="1" applyFont="1" applyFill="1" applyBorder="1" applyAlignment="1">
      <alignment horizontal="right" wrapText="1"/>
    </xf>
    <xf numFmtId="0" fontId="10" fillId="3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165" fontId="35" fillId="6" borderId="5" xfId="0" applyNumberFormat="1" applyFont="1" applyFill="1" applyBorder="1" applyAlignment="1"/>
    <xf numFmtId="164" fontId="19" fillId="0" borderId="5" xfId="3" applyFont="1" applyFill="1" applyBorder="1" applyAlignment="1"/>
    <xf numFmtId="0" fontId="35" fillId="0" borderId="5" xfId="0" applyFont="1" applyFill="1" applyBorder="1" applyAlignment="1"/>
    <xf numFmtId="0" fontId="35" fillId="0" borderId="8" xfId="0" applyFont="1" applyFill="1" applyBorder="1" applyAlignment="1"/>
    <xf numFmtId="165" fontId="19" fillId="6" borderId="3" xfId="0" applyNumberFormat="1" applyFont="1" applyFill="1" applyBorder="1" applyAlignment="1"/>
    <xf numFmtId="9" fontId="19" fillId="6" borderId="3" xfId="4" applyFont="1" applyFill="1" applyBorder="1" applyAlignment="1"/>
    <xf numFmtId="169" fontId="35" fillId="6" borderId="39" xfId="0" applyNumberFormat="1" applyFont="1" applyFill="1" applyBorder="1" applyAlignment="1">
      <alignment horizontal="center" vertical="center" wrapText="1"/>
    </xf>
    <xf numFmtId="165" fontId="35" fillId="6" borderId="25" xfId="0" applyNumberFormat="1" applyFont="1" applyFill="1" applyBorder="1" applyAlignment="1"/>
    <xf numFmtId="164" fontId="19" fillId="0" borderId="31" xfId="3" applyFont="1" applyFill="1" applyBorder="1" applyAlignment="1"/>
    <xf numFmtId="164" fontId="19" fillId="0" borderId="36" xfId="3" applyFont="1" applyFill="1" applyBorder="1" applyAlignment="1"/>
    <xf numFmtId="169" fontId="35" fillId="0" borderId="33" xfId="0" applyNumberFormat="1" applyFont="1" applyFill="1" applyBorder="1" applyAlignment="1"/>
    <xf numFmtId="165" fontId="35" fillId="0" borderId="31" xfId="0" applyNumberFormat="1" applyFont="1" applyFill="1" applyBorder="1" applyAlignment="1"/>
    <xf numFmtId="173" fontId="18" fillId="0" borderId="0" xfId="4" applyNumberFormat="1" applyFont="1" applyFill="1"/>
    <xf numFmtId="10" fontId="18" fillId="0" borderId="0" xfId="4" applyNumberFormat="1" applyFont="1" applyFill="1"/>
    <xf numFmtId="0" fontId="19" fillId="6" borderId="1" xfId="3" applyNumberFormat="1" applyFont="1" applyFill="1" applyBorder="1" applyAlignment="1"/>
    <xf numFmtId="0" fontId="0" fillId="0" borderId="1" xfId="0" applyBorder="1" applyAlignment="1">
      <alignment horizontal="center"/>
    </xf>
    <xf numFmtId="2" fontId="0" fillId="0" borderId="1" xfId="0" applyNumberFormat="1" applyFill="1" applyBorder="1"/>
    <xf numFmtId="165" fontId="19" fillId="6" borderId="1" xfId="3" applyNumberFormat="1" applyFont="1" applyFill="1" applyBorder="1" applyAlignment="1"/>
    <xf numFmtId="165" fontId="19" fillId="0" borderId="1" xfId="3" applyNumberFormat="1" applyFont="1" applyFill="1" applyBorder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6" fillId="3" borderId="11" xfId="0" applyFont="1" applyFill="1" applyBorder="1" applyAlignment="1">
      <alignment horizontal="center" vertical="center" wrapText="1"/>
    </xf>
    <xf numFmtId="49" fontId="15" fillId="3" borderId="5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0" fillId="0" borderId="0" xfId="0" applyFont="1"/>
    <xf numFmtId="0" fontId="5" fillId="0" borderId="0" xfId="0" applyFont="1" applyAlignment="1">
      <alignment horizontal="left" vertical="top" wrapText="1"/>
    </xf>
    <xf numFmtId="0" fontId="10" fillId="3" borderId="1" xfId="0" applyFont="1" applyFill="1" applyBorder="1" applyAlignment="1">
      <alignment horizontal="center" vertical="center"/>
    </xf>
    <xf numFmtId="167" fontId="8" fillId="0" borderId="1" xfId="0" applyNumberFormat="1" applyFont="1" applyBorder="1" applyAlignment="1">
      <alignment horizontal="right"/>
    </xf>
    <xf numFmtId="2" fontId="8" fillId="0" borderId="1" xfId="0" applyNumberFormat="1" applyFont="1" applyBorder="1"/>
    <xf numFmtId="49" fontId="16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1" fontId="8" fillId="0" borderId="1" xfId="0" applyNumberFormat="1" applyFont="1" applyBorder="1" applyAlignment="1">
      <alignment horizontal="right"/>
    </xf>
    <xf numFmtId="2" fontId="0" fillId="0" borderId="1" xfId="0" applyNumberFormat="1" applyFont="1" applyBorder="1"/>
    <xf numFmtId="0" fontId="43" fillId="0" borderId="1" xfId="0" applyFont="1" applyBorder="1" applyAlignment="1">
      <alignment horizontal="center" wrapText="1"/>
    </xf>
    <xf numFmtId="0" fontId="43" fillId="0" borderId="1" xfId="0" applyFont="1" applyBorder="1" applyAlignment="1">
      <alignment horizontal="right" wrapText="1"/>
    </xf>
    <xf numFmtId="49" fontId="35" fillId="3" borderId="1" xfId="0" applyNumberFormat="1" applyFont="1" applyFill="1" applyBorder="1" applyAlignment="1">
      <alignment vertical="center" wrapText="1"/>
    </xf>
    <xf numFmtId="0" fontId="18" fillId="4" borderId="51" xfId="0" applyFont="1" applyFill="1" applyBorder="1" applyAlignment="1">
      <alignment horizontal="center" vertical="center" wrapText="1"/>
    </xf>
    <xf numFmtId="0" fontId="21" fillId="4" borderId="50" xfId="0" applyFont="1" applyFill="1" applyBorder="1" applyAlignment="1">
      <alignment horizontal="center" vertical="center" wrapText="1"/>
    </xf>
    <xf numFmtId="0" fontId="18" fillId="4" borderId="5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8" fillId="4" borderId="1" xfId="0" applyFont="1" applyFill="1" applyBorder="1" applyAlignment="1">
      <alignment horizontal="center" vertical="center" wrapText="1"/>
    </xf>
    <xf numFmtId="1" fontId="0" fillId="0" borderId="1" xfId="0" applyNumberFormat="1" applyFont="1" applyBorder="1"/>
    <xf numFmtId="1" fontId="5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174" fontId="0" fillId="0" borderId="1" xfId="0" applyNumberFormat="1" applyFont="1" applyBorder="1" applyAlignment="1">
      <alignment horizontal="right"/>
    </xf>
    <xf numFmtId="174" fontId="8" fillId="0" borderId="1" xfId="0" applyNumberFormat="1" applyFont="1" applyBorder="1" applyAlignment="1">
      <alignment horizontal="right"/>
    </xf>
    <xf numFmtId="49" fontId="16" fillId="7" borderId="1" xfId="8" applyNumberFormat="1" applyFont="1" applyFill="1" applyBorder="1" applyAlignment="1">
      <alignment horizontal="center" vertical="center"/>
    </xf>
    <xf numFmtId="0" fontId="16" fillId="7" borderId="1" xfId="8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/>
    </xf>
    <xf numFmtId="165" fontId="8" fillId="7" borderId="1" xfId="0" applyNumberFormat="1" applyFont="1" applyFill="1" applyBorder="1"/>
    <xf numFmtId="1" fontId="8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49" fontId="16" fillId="7" borderId="21" xfId="8" applyNumberFormat="1" applyFont="1" applyFill="1" applyBorder="1" applyAlignment="1">
      <alignment horizontal="center" vertical="center"/>
    </xf>
    <xf numFmtId="0" fontId="16" fillId="7" borderId="21" xfId="8" applyFont="1" applyFill="1" applyBorder="1" applyAlignment="1">
      <alignment horizontal="center" vertical="center" wrapText="1"/>
    </xf>
    <xf numFmtId="1" fontId="8" fillId="7" borderId="1" xfId="0" applyNumberFormat="1" applyFont="1" applyFill="1" applyBorder="1"/>
    <xf numFmtId="49" fontId="16" fillId="8" borderId="21" xfId="8" applyNumberFormat="1" applyFont="1" applyFill="1" applyBorder="1" applyAlignment="1">
      <alignment horizontal="center" vertical="center"/>
    </xf>
    <xf numFmtId="0" fontId="16" fillId="8" borderId="21" xfId="8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/>
    </xf>
    <xf numFmtId="165" fontId="8" fillId="8" borderId="1" xfId="0" applyNumberFormat="1" applyFont="1" applyFill="1" applyBorder="1"/>
    <xf numFmtId="1" fontId="8" fillId="8" borderId="1" xfId="0" applyNumberFormat="1" applyFont="1" applyFill="1" applyBorder="1"/>
    <xf numFmtId="49" fontId="15" fillId="8" borderId="1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/>
    </xf>
    <xf numFmtId="49" fontId="20" fillId="8" borderId="50" xfId="8" applyNumberFormat="1" applyFont="1" applyFill="1" applyBorder="1" applyAlignment="1">
      <alignment horizontal="center" vertical="center"/>
    </xf>
    <xf numFmtId="0" fontId="20" fillId="8" borderId="50" xfId="5" applyFont="1" applyFill="1" applyBorder="1" applyAlignment="1">
      <alignment horizontal="center" vertical="center" wrapText="1"/>
    </xf>
    <xf numFmtId="0" fontId="40" fillId="8" borderId="5" xfId="0" applyFont="1" applyFill="1" applyBorder="1" applyAlignment="1">
      <alignment horizontal="center" vertical="center"/>
    </xf>
    <xf numFmtId="1" fontId="8" fillId="8" borderId="1" xfId="0" applyNumberFormat="1" applyFont="1" applyFill="1" applyBorder="1" applyAlignment="1">
      <alignment horizontal="center"/>
    </xf>
    <xf numFmtId="49" fontId="15" fillId="9" borderId="1" xfId="0" applyNumberFormat="1" applyFont="1" applyFill="1" applyBorder="1" applyAlignment="1">
      <alignment horizontal="center" vertical="center"/>
    </xf>
    <xf numFmtId="49" fontId="16" fillId="9" borderId="21" xfId="8" applyNumberFormat="1" applyFont="1" applyFill="1" applyBorder="1" applyAlignment="1">
      <alignment horizontal="center" vertical="center"/>
    </xf>
    <xf numFmtId="0" fontId="16" fillId="9" borderId="21" xfId="8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/>
    </xf>
    <xf numFmtId="165" fontId="8" fillId="9" borderId="1" xfId="0" applyNumberFormat="1" applyFont="1" applyFill="1" applyBorder="1"/>
    <xf numFmtId="1" fontId="8" fillId="9" borderId="1" xfId="0" applyNumberFormat="1" applyFont="1" applyFill="1" applyBorder="1"/>
    <xf numFmtId="1" fontId="8" fillId="9" borderId="1" xfId="0" applyNumberFormat="1" applyFont="1" applyFill="1" applyBorder="1" applyAlignment="1">
      <alignment horizontal="center"/>
    </xf>
    <xf numFmtId="0" fontId="8" fillId="9" borderId="1" xfId="0" applyFont="1" applyFill="1" applyBorder="1"/>
    <xf numFmtId="0" fontId="0" fillId="9" borderId="1" xfId="0" applyFill="1" applyBorder="1" applyAlignment="1">
      <alignment horizontal="center"/>
    </xf>
    <xf numFmtId="0" fontId="16" fillId="9" borderId="1" xfId="0" applyFont="1" applyFill="1" applyBorder="1" applyAlignment="1">
      <alignment horizontal="center" vertical="center" wrapText="1"/>
    </xf>
    <xf numFmtId="0" fontId="18" fillId="9" borderId="5" xfId="0" applyFont="1" applyFill="1" applyBorder="1" applyAlignment="1">
      <alignment horizontal="center" vertical="center"/>
    </xf>
    <xf numFmtId="49" fontId="20" fillId="9" borderId="50" xfId="8" applyNumberFormat="1" applyFont="1" applyFill="1" applyBorder="1" applyAlignment="1">
      <alignment horizontal="center" vertical="center"/>
    </xf>
    <xf numFmtId="0" fontId="20" fillId="9" borderId="50" xfId="5" applyFont="1" applyFill="1" applyBorder="1" applyAlignment="1">
      <alignment horizontal="center" vertical="center" wrapText="1"/>
    </xf>
    <xf numFmtId="0" fontId="40" fillId="9" borderId="5" xfId="0" applyFont="1" applyFill="1" applyBorder="1" applyAlignment="1">
      <alignment horizontal="center" vertical="center"/>
    </xf>
    <xf numFmtId="165" fontId="0" fillId="9" borderId="1" xfId="0" applyNumberFormat="1" applyFill="1" applyBorder="1"/>
    <xf numFmtId="1" fontId="0" fillId="9" borderId="1" xfId="0" applyNumberFormat="1" applyFill="1" applyBorder="1"/>
    <xf numFmtId="0" fontId="8" fillId="9" borderId="1" xfId="0" applyFont="1" applyFill="1" applyBorder="1" applyAlignment="1">
      <alignment horizontal="center"/>
    </xf>
    <xf numFmtId="165" fontId="8" fillId="9" borderId="1" xfId="0" applyNumberFormat="1" applyFont="1" applyFill="1" applyBorder="1" applyAlignment="1">
      <alignment horizontal="center"/>
    </xf>
    <xf numFmtId="165" fontId="5" fillId="9" borderId="1" xfId="0" applyNumberFormat="1" applyFont="1" applyFill="1" applyBorder="1" applyAlignment="1">
      <alignment horizontal="right" wrapText="1"/>
    </xf>
    <xf numFmtId="0" fontId="43" fillId="9" borderId="1" xfId="0" applyFont="1" applyFill="1" applyBorder="1" applyAlignment="1">
      <alignment horizontal="right" wrapText="1"/>
    </xf>
    <xf numFmtId="1" fontId="5" fillId="9" borderId="1" xfId="0" applyNumberFormat="1" applyFont="1" applyFill="1" applyBorder="1" applyAlignment="1">
      <alignment horizontal="right" wrapText="1"/>
    </xf>
    <xf numFmtId="165" fontId="0" fillId="9" borderId="1" xfId="0" applyNumberFormat="1" applyFont="1" applyFill="1" applyBorder="1"/>
    <xf numFmtId="0" fontId="1" fillId="9" borderId="1" xfId="0" applyFont="1" applyFill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49" fontId="15" fillId="9" borderId="21" xfId="8" applyNumberFormat="1" applyFont="1" applyFill="1" applyBorder="1" applyAlignment="1">
      <alignment horizontal="center" vertical="center"/>
    </xf>
    <xf numFmtId="49" fontId="10" fillId="9" borderId="50" xfId="8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 wrapText="1"/>
    </xf>
    <xf numFmtId="49" fontId="16" fillId="3" borderId="20" xfId="0" applyNumberFormat="1" applyFont="1" applyFill="1" applyBorder="1" applyAlignment="1">
      <alignment horizontal="center" vertical="center"/>
    </xf>
    <xf numFmtId="49" fontId="16" fillId="3" borderId="5" xfId="0" applyNumberFormat="1" applyFont="1" applyFill="1" applyBorder="1" applyAlignment="1">
      <alignment horizontal="center" vertical="center"/>
    </xf>
    <xf numFmtId="49" fontId="16" fillId="8" borderId="1" xfId="0" applyNumberFormat="1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/>
    </xf>
    <xf numFmtId="49" fontId="9" fillId="3" borderId="21" xfId="2" applyNumberFormat="1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16" fillId="9" borderId="1" xfId="0" applyNumberFormat="1" applyFont="1" applyFill="1" applyBorder="1" applyAlignment="1">
      <alignment horizontal="center" vertical="center"/>
    </xf>
    <xf numFmtId="0" fontId="43" fillId="9" borderId="1" xfId="0" applyFont="1" applyFill="1" applyBorder="1" applyAlignment="1">
      <alignment horizontal="center" wrapText="1"/>
    </xf>
    <xf numFmtId="0" fontId="41" fillId="9" borderId="5" xfId="0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3" borderId="21" xfId="2" applyNumberFormat="1" applyFont="1" applyFill="1" applyBorder="1" applyAlignment="1">
      <alignment horizontal="center" vertical="center"/>
    </xf>
    <xf numFmtId="2" fontId="8" fillId="9" borderId="1" xfId="0" applyNumberFormat="1" applyFont="1" applyFill="1" applyBorder="1"/>
    <xf numFmtId="0" fontId="5" fillId="9" borderId="1" xfId="0" applyFont="1" applyFill="1" applyBorder="1" applyAlignment="1">
      <alignment horizontal="center" vertical="top" wrapText="1"/>
    </xf>
    <xf numFmtId="2" fontId="0" fillId="9" borderId="1" xfId="0" applyNumberFormat="1" applyFont="1" applyFill="1" applyBorder="1"/>
    <xf numFmtId="2" fontId="0" fillId="9" borderId="1" xfId="0" applyNumberFormat="1" applyFill="1" applyBorder="1"/>
    <xf numFmtId="0" fontId="1" fillId="9" borderId="1" xfId="0" applyFont="1" applyFill="1" applyBorder="1" applyAlignment="1">
      <alignment horizontal="left" vertical="top" wrapText="1"/>
    </xf>
    <xf numFmtId="0" fontId="5" fillId="9" borderId="1" xfId="0" applyFont="1" applyFill="1" applyBorder="1" applyAlignment="1">
      <alignment horizontal="left" vertical="center" wrapText="1"/>
    </xf>
    <xf numFmtId="165" fontId="8" fillId="9" borderId="1" xfId="0" applyNumberFormat="1" applyFont="1" applyFill="1" applyBorder="1" applyAlignment="1">
      <alignment horizontal="right"/>
    </xf>
    <xf numFmtId="165" fontId="23" fillId="9" borderId="1" xfId="0" applyNumberFormat="1" applyFont="1" applyFill="1" applyBorder="1" applyAlignment="1">
      <alignment horizontal="right" wrapText="1"/>
    </xf>
    <xf numFmtId="0" fontId="21" fillId="9" borderId="5" xfId="0" applyFont="1" applyFill="1" applyBorder="1" applyAlignment="1">
      <alignment horizontal="center" vertical="center"/>
    </xf>
    <xf numFmtId="167" fontId="0" fillId="9" borderId="1" xfId="0" applyNumberFormat="1" applyFill="1" applyBorder="1" applyAlignment="1">
      <alignment horizontal="right"/>
    </xf>
    <xf numFmtId="167" fontId="8" fillId="9" borderId="1" xfId="0" applyNumberFormat="1" applyFont="1" applyFill="1" applyBorder="1" applyAlignment="1">
      <alignment horizontal="right"/>
    </xf>
    <xf numFmtId="0" fontId="10" fillId="8" borderId="1" xfId="0" applyFont="1" applyFill="1" applyBorder="1" applyAlignment="1">
      <alignment horizontal="center" vertical="center"/>
    </xf>
    <xf numFmtId="0" fontId="18" fillId="8" borderId="5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49" fontId="16" fillId="7" borderId="1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49" fontId="20" fillId="7" borderId="1" xfId="0" applyNumberFormat="1" applyFont="1" applyFill="1" applyBorder="1" applyAlignment="1">
      <alignment horizontal="center" vertical="center" wrapText="1"/>
    </xf>
    <xf numFmtId="0" fontId="40" fillId="7" borderId="5" xfId="0" applyFont="1" applyFill="1" applyBorder="1" applyAlignment="1">
      <alignment horizontal="center" vertical="center"/>
    </xf>
    <xf numFmtId="49" fontId="20" fillId="10" borderId="21" xfId="8" applyNumberFormat="1" applyFont="1" applyFill="1" applyBorder="1" applyAlignment="1">
      <alignment horizontal="center" vertical="center"/>
    </xf>
    <xf numFmtId="0" fontId="20" fillId="10" borderId="21" xfId="5" applyFont="1" applyFill="1" applyBorder="1" applyAlignment="1">
      <alignment horizontal="left" vertical="center" wrapText="1"/>
    </xf>
    <xf numFmtId="49" fontId="20" fillId="7" borderId="1" xfId="8" applyNumberFormat="1" applyFont="1" applyFill="1" applyBorder="1" applyAlignment="1">
      <alignment horizontal="center" vertical="center"/>
    </xf>
    <xf numFmtId="0" fontId="20" fillId="7" borderId="1" xfId="5" applyFont="1" applyFill="1" applyBorder="1" applyAlignment="1">
      <alignment horizontal="center" vertical="center" wrapText="1"/>
    </xf>
    <xf numFmtId="0" fontId="8" fillId="7" borderId="1" xfId="0" applyFont="1" applyFill="1" applyBorder="1"/>
    <xf numFmtId="0" fontId="0" fillId="7" borderId="1" xfId="0" applyFill="1" applyBorder="1" applyAlignment="1">
      <alignment horizontal="center"/>
    </xf>
    <xf numFmtId="49" fontId="15" fillId="7" borderId="1" xfId="0" applyNumberFormat="1" applyFont="1" applyFill="1" applyBorder="1" applyAlignment="1">
      <alignment horizontal="center" vertical="center"/>
    </xf>
    <xf numFmtId="1" fontId="0" fillId="7" borderId="1" xfId="0" applyNumberFormat="1" applyFill="1" applyBorder="1"/>
    <xf numFmtId="165" fontId="0" fillId="7" borderId="1" xfId="0" applyNumberFormat="1" applyFill="1" applyBorder="1"/>
    <xf numFmtId="165" fontId="5" fillId="7" borderId="1" xfId="0" applyNumberFormat="1" applyFont="1" applyFill="1" applyBorder="1" applyAlignment="1">
      <alignment horizontal="right" wrapText="1"/>
    </xf>
    <xf numFmtId="0" fontId="43" fillId="7" borderId="1" xfId="0" applyFont="1" applyFill="1" applyBorder="1" applyAlignment="1">
      <alignment horizontal="right" wrapText="1"/>
    </xf>
    <xf numFmtId="1" fontId="5" fillId="7" borderId="1" xfId="0" applyNumberFormat="1" applyFont="1" applyFill="1" applyBorder="1" applyAlignment="1">
      <alignment horizontal="right" wrapText="1"/>
    </xf>
    <xf numFmtId="49" fontId="15" fillId="7" borderId="21" xfId="8" applyNumberFormat="1" applyFont="1" applyFill="1" applyBorder="1" applyAlignment="1">
      <alignment horizontal="center" vertical="center"/>
    </xf>
    <xf numFmtId="49" fontId="15" fillId="7" borderId="1" xfId="8" applyNumberFormat="1" applyFont="1" applyFill="1" applyBorder="1" applyAlignment="1">
      <alignment horizontal="center" vertical="center"/>
    </xf>
    <xf numFmtId="49" fontId="10" fillId="10" borderId="21" xfId="8" applyNumberFormat="1" applyFont="1" applyFill="1" applyBorder="1" applyAlignment="1">
      <alignment horizontal="center" vertical="center"/>
    </xf>
    <xf numFmtId="49" fontId="10" fillId="7" borderId="1" xfId="8" applyNumberFormat="1" applyFont="1" applyFill="1" applyBorder="1" applyAlignment="1">
      <alignment horizontal="center" vertical="center"/>
    </xf>
    <xf numFmtId="0" fontId="43" fillId="7" borderId="1" xfId="0" applyFont="1" applyFill="1" applyBorder="1" applyAlignment="1">
      <alignment horizontal="center" wrapText="1"/>
    </xf>
    <xf numFmtId="0" fontId="41" fillId="7" borderId="5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2" fontId="8" fillId="7" borderId="1" xfId="0" applyNumberFormat="1" applyFont="1" applyFill="1" applyBorder="1"/>
    <xf numFmtId="0" fontId="5" fillId="7" borderId="1" xfId="0" applyFont="1" applyFill="1" applyBorder="1" applyAlignment="1">
      <alignment horizontal="center" vertical="top" wrapText="1"/>
    </xf>
    <xf numFmtId="0" fontId="21" fillId="7" borderId="5" xfId="0" applyFont="1" applyFill="1" applyBorder="1" applyAlignment="1">
      <alignment horizontal="center" vertical="center"/>
    </xf>
    <xf numFmtId="165" fontId="8" fillId="7" borderId="1" xfId="0" applyNumberFormat="1" applyFont="1" applyFill="1" applyBorder="1" applyAlignment="1">
      <alignment horizontal="right"/>
    </xf>
    <xf numFmtId="165" fontId="23" fillId="7" borderId="1" xfId="0" applyNumberFormat="1" applyFont="1" applyFill="1" applyBorder="1" applyAlignment="1">
      <alignment horizontal="right" wrapText="1"/>
    </xf>
    <xf numFmtId="167" fontId="0" fillId="7" borderId="1" xfId="0" applyNumberFormat="1" applyFill="1" applyBorder="1" applyAlignment="1">
      <alignment horizontal="right"/>
    </xf>
    <xf numFmtId="167" fontId="8" fillId="7" borderId="1" xfId="0" applyNumberFormat="1" applyFont="1" applyFill="1" applyBorder="1" applyAlignment="1">
      <alignment horizontal="right"/>
    </xf>
    <xf numFmtId="168" fontId="8" fillId="7" borderId="1" xfId="0" applyNumberFormat="1" applyFont="1" applyFill="1" applyBorder="1" applyAlignment="1">
      <alignment horizontal="right"/>
    </xf>
    <xf numFmtId="0" fontId="10" fillId="7" borderId="1" xfId="0" applyFont="1" applyFill="1" applyBorder="1" applyAlignment="1">
      <alignment horizontal="center" vertical="center"/>
    </xf>
    <xf numFmtId="49" fontId="16" fillId="11" borderId="50" xfId="8" applyNumberFormat="1" applyFont="1" applyFill="1" applyBorder="1" applyAlignment="1">
      <alignment horizontal="center" vertical="center"/>
    </xf>
    <xf numFmtId="0" fontId="16" fillId="11" borderId="50" xfId="8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/>
    </xf>
    <xf numFmtId="165" fontId="8" fillId="11" borderId="1" xfId="0" applyNumberFormat="1" applyFont="1" applyFill="1" applyBorder="1"/>
    <xf numFmtId="1" fontId="8" fillId="11" borderId="1" xfId="0" applyNumberFormat="1" applyFont="1" applyFill="1" applyBorder="1"/>
    <xf numFmtId="49" fontId="16" fillId="11" borderId="1" xfId="8" applyNumberFormat="1" applyFont="1" applyFill="1" applyBorder="1" applyAlignment="1">
      <alignment horizontal="center" vertical="center"/>
    </xf>
    <xf numFmtId="0" fontId="16" fillId="11" borderId="1" xfId="8" applyFont="1" applyFill="1" applyBorder="1" applyAlignment="1">
      <alignment horizontal="center" vertical="center" wrapText="1"/>
    </xf>
    <xf numFmtId="1" fontId="8" fillId="11" borderId="1" xfId="0" applyNumberFormat="1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49" fontId="16" fillId="11" borderId="1" xfId="0" applyNumberFormat="1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 wrapText="1"/>
    </xf>
    <xf numFmtId="165" fontId="0" fillId="11" borderId="1" xfId="0" applyNumberFormat="1" applyFill="1" applyBorder="1"/>
    <xf numFmtId="1" fontId="0" fillId="11" borderId="1" xfId="0" applyNumberFormat="1" applyFill="1" applyBorder="1"/>
    <xf numFmtId="49" fontId="16" fillId="11" borderId="21" xfId="2" applyNumberFormat="1" applyFont="1" applyFill="1" applyBorder="1" applyAlignment="1">
      <alignment horizontal="center" vertical="center"/>
    </xf>
    <xf numFmtId="0" fontId="16" fillId="11" borderId="21" xfId="2" applyFont="1" applyFill="1" applyBorder="1" applyAlignment="1">
      <alignment horizontal="center" vertical="center" wrapText="1"/>
    </xf>
    <xf numFmtId="4" fontId="20" fillId="11" borderId="23" xfId="2" applyNumberFormat="1" applyFont="1" applyFill="1" applyBorder="1" applyAlignment="1">
      <alignment horizontal="center" vertical="center"/>
    </xf>
    <xf numFmtId="0" fontId="16" fillId="11" borderId="22" xfId="2" applyFont="1" applyFill="1" applyBorder="1" applyAlignment="1">
      <alignment horizontal="center" vertical="center" wrapText="1"/>
    </xf>
    <xf numFmtId="0" fontId="40" fillId="11" borderId="5" xfId="0" applyFont="1" applyFill="1" applyBorder="1" applyAlignment="1">
      <alignment horizontal="center" vertical="center"/>
    </xf>
    <xf numFmtId="0" fontId="20" fillId="11" borderId="21" xfId="5" applyFont="1" applyFill="1" applyBorder="1" applyAlignment="1">
      <alignment horizontal="left" vertical="center" wrapText="1"/>
    </xf>
    <xf numFmtId="49" fontId="20" fillId="12" borderId="21" xfId="8" applyNumberFormat="1" applyFont="1" applyFill="1" applyBorder="1" applyAlignment="1">
      <alignment horizontal="center" vertical="center"/>
    </xf>
    <xf numFmtId="0" fontId="20" fillId="12" borderId="21" xfId="5" applyFont="1" applyFill="1" applyBorder="1" applyAlignment="1">
      <alignment horizontal="left" vertical="center" wrapText="1"/>
    </xf>
    <xf numFmtId="0" fontId="8" fillId="11" borderId="1" xfId="0" applyFont="1" applyFill="1" applyBorder="1"/>
    <xf numFmtId="0" fontId="0" fillId="11" borderId="1" xfId="0" applyFill="1" applyBorder="1" applyAlignment="1">
      <alignment horizontal="center"/>
    </xf>
    <xf numFmtId="49" fontId="15" fillId="11" borderId="1" xfId="0" applyNumberFormat="1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 wrapText="1"/>
    </xf>
    <xf numFmtId="0" fontId="18" fillId="11" borderId="5" xfId="0" applyFont="1" applyFill="1" applyBorder="1" applyAlignment="1">
      <alignment horizontal="center" vertical="center"/>
    </xf>
    <xf numFmtId="0" fontId="0" fillId="11" borderId="1" xfId="0" applyFill="1" applyBorder="1"/>
    <xf numFmtId="49" fontId="15" fillId="11" borderId="21" xfId="2" applyNumberFormat="1" applyFont="1" applyFill="1" applyBorder="1" applyAlignment="1">
      <alignment horizontal="center" vertical="center"/>
    </xf>
    <xf numFmtId="0" fontId="9" fillId="11" borderId="22" xfId="2" applyFont="1" applyFill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/>
    </xf>
    <xf numFmtId="166" fontId="8" fillId="11" borderId="1" xfId="0" applyNumberFormat="1" applyFont="1" applyFill="1" applyBorder="1" applyAlignment="1">
      <alignment horizontal="center"/>
    </xf>
    <xf numFmtId="165" fontId="5" fillId="11" borderId="1" xfId="0" applyNumberFormat="1" applyFont="1" applyFill="1" applyBorder="1" applyAlignment="1">
      <alignment horizontal="right" wrapText="1"/>
    </xf>
    <xf numFmtId="0" fontId="43" fillId="11" borderId="1" xfId="0" applyFont="1" applyFill="1" applyBorder="1" applyAlignment="1">
      <alignment horizontal="right" wrapText="1"/>
    </xf>
    <xf numFmtId="1" fontId="5" fillId="11" borderId="1" xfId="0" applyNumberFormat="1" applyFont="1" applyFill="1" applyBorder="1" applyAlignment="1">
      <alignment horizontal="right" wrapText="1"/>
    </xf>
    <xf numFmtId="49" fontId="15" fillId="11" borderId="50" xfId="8" applyNumberFormat="1" applyFont="1" applyFill="1" applyBorder="1" applyAlignment="1">
      <alignment horizontal="center" vertical="center"/>
    </xf>
    <xf numFmtId="49" fontId="15" fillId="11" borderId="1" xfId="8" applyNumberFormat="1" applyFont="1" applyFill="1" applyBorder="1" applyAlignment="1">
      <alignment horizontal="center" vertical="center"/>
    </xf>
    <xf numFmtId="0" fontId="20" fillId="11" borderId="5" xfId="0" applyFont="1" applyFill="1" applyBorder="1" applyAlignment="1">
      <alignment horizontal="center" vertical="center"/>
    </xf>
    <xf numFmtId="49" fontId="10" fillId="12" borderId="21" xfId="8" applyNumberFormat="1" applyFont="1" applyFill="1" applyBorder="1" applyAlignment="1">
      <alignment horizontal="center" vertical="center"/>
    </xf>
    <xf numFmtId="0" fontId="43" fillId="11" borderId="1" xfId="0" applyFont="1" applyFill="1" applyBorder="1" applyAlignment="1">
      <alignment horizontal="center" wrapText="1"/>
    </xf>
    <xf numFmtId="0" fontId="41" fillId="11" borderId="5" xfId="0" applyFont="1" applyFill="1" applyBorder="1" applyAlignment="1">
      <alignment horizontal="center" vertical="center"/>
    </xf>
    <xf numFmtId="2" fontId="8" fillId="11" borderId="1" xfId="0" applyNumberFormat="1" applyFont="1" applyFill="1" applyBorder="1"/>
    <xf numFmtId="0" fontId="5" fillId="11" borderId="1" xfId="0" applyFont="1" applyFill="1" applyBorder="1" applyAlignment="1">
      <alignment horizontal="center" vertical="top" wrapText="1"/>
    </xf>
    <xf numFmtId="165" fontId="8" fillId="11" borderId="1" xfId="0" applyNumberFormat="1" applyFont="1" applyFill="1" applyBorder="1" applyAlignment="1">
      <alignment horizontal="right"/>
    </xf>
    <xf numFmtId="165" fontId="23" fillId="11" borderId="1" xfId="0" applyNumberFormat="1" applyFont="1" applyFill="1" applyBorder="1" applyAlignment="1">
      <alignment horizontal="right" wrapText="1"/>
    </xf>
    <xf numFmtId="167" fontId="0" fillId="11" borderId="1" xfId="0" applyNumberFormat="1" applyFill="1" applyBorder="1" applyAlignment="1">
      <alignment horizontal="right"/>
    </xf>
    <xf numFmtId="167" fontId="8" fillId="11" borderId="1" xfId="0" applyNumberFormat="1" applyFont="1" applyFill="1" applyBorder="1" applyAlignment="1">
      <alignment horizontal="right"/>
    </xf>
    <xf numFmtId="168" fontId="8" fillId="11" borderId="1" xfId="0" applyNumberFormat="1" applyFont="1" applyFill="1" applyBorder="1" applyAlignment="1">
      <alignment horizontal="right"/>
    </xf>
    <xf numFmtId="0" fontId="10" fillId="11" borderId="1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1" fontId="0" fillId="0" borderId="1" xfId="0" applyNumberFormat="1" applyFill="1" applyBorder="1"/>
    <xf numFmtId="0" fontId="3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left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9" borderId="5" xfId="0" applyFont="1" applyFill="1" applyBorder="1" applyAlignment="1">
      <alignment horizontal="left" vertical="center" wrapText="1"/>
    </xf>
    <xf numFmtId="0" fontId="5" fillId="9" borderId="6" xfId="0" applyFont="1" applyFill="1" applyBorder="1" applyAlignment="1">
      <alignment horizontal="left" vertical="center" wrapText="1"/>
    </xf>
    <xf numFmtId="0" fontId="5" fillId="9" borderId="7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9" borderId="1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8" fillId="0" borderId="9" xfId="0" applyFont="1" applyBorder="1"/>
    <xf numFmtId="0" fontId="8" fillId="0" borderId="3" xfId="0" applyFont="1" applyBorder="1"/>
    <xf numFmtId="0" fontId="5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wrapText="1"/>
    </xf>
    <xf numFmtId="0" fontId="5" fillId="0" borderId="9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43" fillId="11" borderId="8" xfId="0" applyFont="1" applyFill="1" applyBorder="1" applyAlignment="1">
      <alignment horizontal="center" vertical="center" wrapText="1"/>
    </xf>
    <xf numFmtId="0" fontId="43" fillId="11" borderId="9" xfId="0" applyFont="1" applyFill="1" applyBorder="1" applyAlignment="1">
      <alignment horizontal="center" vertical="center" wrapText="1"/>
    </xf>
    <xf numFmtId="0" fontId="43" fillId="11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5" fontId="5" fillId="9" borderId="5" xfId="0" applyNumberFormat="1" applyFont="1" applyFill="1" applyBorder="1" applyAlignment="1">
      <alignment horizontal="left" vertical="center" wrapText="1"/>
    </xf>
    <xf numFmtId="165" fontId="5" fillId="9" borderId="6" xfId="0" applyNumberFormat="1" applyFont="1" applyFill="1" applyBorder="1" applyAlignment="1">
      <alignment horizontal="left" vertical="center" wrapText="1"/>
    </xf>
    <xf numFmtId="165" fontId="5" fillId="9" borderId="7" xfId="0" applyNumberFormat="1" applyFont="1" applyFill="1" applyBorder="1" applyAlignment="1">
      <alignment horizontal="left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49" fontId="13" fillId="0" borderId="16" xfId="2" applyNumberFormat="1" applyFont="1" applyFill="1" applyBorder="1" applyAlignment="1">
      <alignment horizontal="center" vertical="center" wrapText="1"/>
    </xf>
    <xf numFmtId="49" fontId="13" fillId="0" borderId="17" xfId="2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1" fillId="0" borderId="19" xfId="2" applyFont="1" applyFill="1" applyBorder="1" applyAlignment="1">
      <alignment horizontal="center" vertical="center" wrapText="1"/>
    </xf>
    <xf numFmtId="0" fontId="11" fillId="0" borderId="18" xfId="2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2" fillId="0" borderId="7" xfId="0" applyFont="1" applyBorder="1"/>
    <xf numFmtId="0" fontId="13" fillId="0" borderId="0" xfId="5" applyNumberFormat="1" applyFont="1" applyFill="1" applyAlignment="1">
      <alignment horizontal="left" vertical="top" wrapText="1"/>
    </xf>
    <xf numFmtId="49" fontId="36" fillId="0" borderId="42" xfId="5" applyNumberFormat="1" applyFont="1" applyFill="1" applyBorder="1" applyAlignment="1"/>
    <xf numFmtId="49" fontId="36" fillId="0" borderId="43" xfId="5" applyNumberFormat="1" applyFont="1" applyFill="1" applyBorder="1" applyAlignment="1"/>
    <xf numFmtId="49" fontId="36" fillId="0" borderId="48" xfId="5" applyNumberFormat="1" applyFont="1" applyFill="1" applyBorder="1" applyAlignment="1"/>
    <xf numFmtId="0" fontId="29" fillId="0" borderId="20" xfId="5" applyFont="1" applyFill="1" applyBorder="1" applyAlignment="1">
      <alignment wrapText="1"/>
    </xf>
    <xf numFmtId="0" fontId="29" fillId="0" borderId="0" xfId="5" applyFont="1" applyFill="1" applyBorder="1" applyAlignment="1">
      <alignment wrapText="1"/>
    </xf>
    <xf numFmtId="0" fontId="29" fillId="0" borderId="49" xfId="5" applyFont="1" applyFill="1" applyBorder="1" applyAlignment="1">
      <alignment wrapText="1"/>
    </xf>
    <xf numFmtId="49" fontId="13" fillId="0" borderId="24" xfId="5" applyNumberFormat="1" applyFont="1" applyFill="1" applyBorder="1" applyAlignment="1">
      <alignment wrapText="1"/>
    </xf>
    <xf numFmtId="49" fontId="13" fillId="0" borderId="31" xfId="5" applyNumberFormat="1" applyFont="1" applyFill="1" applyBorder="1" applyAlignment="1">
      <alignment wrapText="1"/>
    </xf>
    <xf numFmtId="0" fontId="18" fillId="0" borderId="25" xfId="5" applyFont="1" applyFill="1" applyBorder="1" applyAlignment="1">
      <alignment wrapText="1"/>
    </xf>
    <xf numFmtId="0" fontId="18" fillId="0" borderId="1" xfId="5" applyFont="1" applyFill="1" applyBorder="1" applyAlignment="1">
      <alignment wrapText="1"/>
    </xf>
    <xf numFmtId="0" fontId="18" fillId="0" borderId="26" xfId="5" applyFont="1" applyFill="1" applyBorder="1" applyAlignment="1">
      <alignment wrapText="1"/>
    </xf>
    <xf numFmtId="0" fontId="18" fillId="0" borderId="32" xfId="5" applyFont="1" applyFill="1" applyBorder="1" applyAlignment="1">
      <alignment wrapText="1"/>
    </xf>
    <xf numFmtId="0" fontId="10" fillId="0" borderId="25" xfId="5" applyFont="1" applyFill="1" applyBorder="1" applyAlignment="1">
      <alignment horizontal="center" vertical="center" wrapText="1"/>
    </xf>
    <xf numFmtId="0" fontId="10" fillId="0" borderId="46" xfId="5" applyFont="1" applyFill="1" applyBorder="1" applyAlignment="1">
      <alignment horizontal="center" vertical="center" wrapText="1"/>
    </xf>
    <xf numFmtId="0" fontId="10" fillId="0" borderId="39" xfId="5" applyFont="1" applyFill="1" applyBorder="1" applyAlignment="1">
      <alignment horizontal="center" vertical="center" wrapText="1"/>
    </xf>
    <xf numFmtId="0" fontId="18" fillId="0" borderId="28" xfId="5" applyFont="1" applyFill="1" applyBorder="1" applyAlignment="1">
      <alignment horizontal="center" vertical="center" wrapText="1"/>
    </xf>
    <xf numFmtId="0" fontId="18" fillId="0" borderId="29" xfId="5" applyFont="1" applyFill="1" applyBorder="1" applyAlignment="1">
      <alignment horizontal="center" vertical="center" wrapText="1"/>
    </xf>
    <xf numFmtId="0" fontId="18" fillId="0" borderId="27" xfId="5" applyFont="1" applyFill="1" applyBorder="1" applyAlignment="1">
      <alignment horizontal="center" vertical="center" wrapText="1"/>
    </xf>
    <xf numFmtId="0" fontId="18" fillId="0" borderId="44" xfId="5" applyFont="1" applyFill="1" applyBorder="1" applyAlignment="1">
      <alignment wrapText="1"/>
    </xf>
    <xf numFmtId="0" fontId="18" fillId="0" borderId="27" xfId="5" applyFont="1" applyFill="1" applyBorder="1" applyAlignment="1">
      <alignment wrapText="1"/>
    </xf>
    <xf numFmtId="49" fontId="13" fillId="0" borderId="0" xfId="5" applyNumberFormat="1" applyFont="1" applyFill="1" applyAlignment="1">
      <alignment horizontal="left" vertical="center"/>
    </xf>
    <xf numFmtId="0" fontId="29" fillId="0" borderId="0" xfId="5" applyFont="1" applyFill="1" applyAlignment="1">
      <alignment horizontal="center" vertical="center" wrapText="1"/>
    </xf>
    <xf numFmtId="49" fontId="30" fillId="0" borderId="24" xfId="5" applyNumberFormat="1" applyFont="1" applyFill="1" applyBorder="1" applyAlignment="1">
      <alignment horizontal="center" vertical="center" wrapText="1"/>
    </xf>
    <xf numFmtId="49" fontId="30" fillId="0" borderId="31" xfId="5" applyNumberFormat="1" applyFont="1" applyFill="1" applyBorder="1" applyAlignment="1">
      <alignment horizontal="center" vertical="center" wrapText="1"/>
    </xf>
    <xf numFmtId="0" fontId="31" fillId="0" borderId="25" xfId="5" applyFont="1" applyFill="1" applyBorder="1" applyAlignment="1">
      <alignment horizontal="center" vertical="center" wrapText="1"/>
    </xf>
    <xf numFmtId="0" fontId="31" fillId="0" borderId="1" xfId="5" applyFont="1" applyFill="1" applyBorder="1" applyAlignment="1">
      <alignment horizontal="center" vertical="center" wrapText="1"/>
    </xf>
    <xf numFmtId="0" fontId="31" fillId="0" borderId="26" xfId="5" applyFont="1" applyFill="1" applyBorder="1" applyAlignment="1">
      <alignment horizontal="center" vertical="center" wrapText="1"/>
    </xf>
    <xf numFmtId="0" fontId="31" fillId="0" borderId="32" xfId="5" applyFont="1" applyFill="1" applyBorder="1" applyAlignment="1">
      <alignment horizontal="center" vertical="center" wrapText="1"/>
    </xf>
    <xf numFmtId="0" fontId="10" fillId="0" borderId="30" xfId="5" applyFont="1" applyFill="1" applyBorder="1" applyAlignment="1">
      <alignment horizontal="center" vertical="center" wrapText="1"/>
    </xf>
    <xf numFmtId="0" fontId="10" fillId="0" borderId="3" xfId="5" applyFont="1" applyFill="1" applyBorder="1" applyAlignment="1">
      <alignment horizontal="center" vertical="center" wrapText="1"/>
    </xf>
    <xf numFmtId="0" fontId="10" fillId="0" borderId="28" xfId="5" applyFont="1" applyFill="1" applyBorder="1" applyAlignment="1">
      <alignment horizontal="center" vertical="center" wrapText="1"/>
    </xf>
    <xf numFmtId="0" fontId="10" fillId="0" borderId="29" xfId="5" applyFont="1" applyFill="1" applyBorder="1" applyAlignment="1">
      <alignment horizontal="center" vertical="center" wrapText="1"/>
    </xf>
    <xf numFmtId="0" fontId="10" fillId="0" borderId="27" xfId="5" applyFont="1" applyFill="1" applyBorder="1" applyAlignment="1">
      <alignment horizontal="center" vertical="center" wrapText="1"/>
    </xf>
    <xf numFmtId="49" fontId="34" fillId="0" borderId="34" xfId="5" applyNumberFormat="1" applyFont="1" applyFill="1" applyBorder="1" applyAlignment="1">
      <alignment horizontal="center" vertical="center"/>
    </xf>
    <xf numFmtId="49" fontId="34" fillId="0" borderId="35" xfId="5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top"/>
    </xf>
    <xf numFmtId="0" fontId="25" fillId="0" borderId="0" xfId="5" applyFont="1" applyFill="1" applyAlignment="1">
      <alignment horizontal="center" vertical="center" wrapText="1"/>
    </xf>
    <xf numFmtId="0" fontId="25" fillId="0" borderId="0" xfId="5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169" fontId="35" fillId="0" borderId="41" xfId="0" applyNumberFormat="1" applyFont="1" applyFill="1" applyBorder="1" applyAlignment="1">
      <alignment horizontal="center" vertical="center" wrapText="1"/>
    </xf>
    <xf numFmtId="169" fontId="35" fillId="0" borderId="39" xfId="0" applyNumberFormat="1" applyFont="1" applyFill="1" applyBorder="1" applyAlignment="1">
      <alignment horizontal="center" vertical="center" wrapText="1"/>
    </xf>
    <xf numFmtId="169" fontId="35" fillId="0" borderId="47" xfId="0" applyNumberFormat="1" applyFont="1" applyFill="1" applyBorder="1" applyAlignment="1">
      <alignment horizontal="center" vertical="center" wrapText="1"/>
    </xf>
    <xf numFmtId="169" fontId="35" fillId="0" borderId="41" xfId="0" applyNumberFormat="1" applyFont="1" applyFill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43" fillId="0" borderId="1" xfId="0" applyFont="1" applyFill="1" applyBorder="1" applyAlignment="1">
      <alignment horizontal="right" wrapText="1"/>
    </xf>
    <xf numFmtId="165" fontId="0" fillId="0" borderId="1" xfId="0" applyNumberFormat="1" applyBorder="1" applyAlignment="1">
      <alignment vertical="center"/>
    </xf>
    <xf numFmtId="49" fontId="13" fillId="13" borderId="24" xfId="0" applyNumberFormat="1" applyFont="1" applyFill="1" applyBorder="1" applyAlignment="1"/>
    <xf numFmtId="0" fontId="18" fillId="13" borderId="25" xfId="0" applyFont="1" applyFill="1" applyBorder="1" applyAlignment="1">
      <alignment wrapText="1"/>
    </xf>
    <xf numFmtId="49" fontId="13" fillId="13" borderId="31" xfId="0" applyNumberFormat="1" applyFont="1" applyFill="1" applyBorder="1" applyAlignment="1"/>
    <xf numFmtId="0" fontId="13" fillId="13" borderId="32" xfId="5" applyFont="1" applyFill="1" applyBorder="1" applyAlignment="1"/>
    <xf numFmtId="165" fontId="18" fillId="13" borderId="1" xfId="0" applyNumberFormat="1" applyFont="1" applyFill="1" applyBorder="1" applyAlignment="1"/>
    <xf numFmtId="165" fontId="19" fillId="13" borderId="1" xfId="0" applyNumberFormat="1" applyFont="1" applyFill="1" applyBorder="1" applyAlignment="1"/>
    <xf numFmtId="9" fontId="19" fillId="13" borderId="1" xfId="4" applyFont="1" applyFill="1" applyBorder="1" applyAlignment="1"/>
    <xf numFmtId="169" fontId="35" fillId="13" borderId="32" xfId="0" applyNumberFormat="1" applyFont="1" applyFill="1" applyBorder="1" applyAlignment="1">
      <alignment horizontal="center" vertical="center" wrapText="1"/>
    </xf>
    <xf numFmtId="0" fontId="18" fillId="13" borderId="1" xfId="0" applyFont="1" applyFill="1" applyBorder="1" applyAlignment="1"/>
    <xf numFmtId="164" fontId="18" fillId="13" borderId="1" xfId="5" applyNumberFormat="1" applyFont="1" applyFill="1" applyBorder="1" applyAlignment="1">
      <alignment wrapText="1"/>
    </xf>
    <xf numFmtId="172" fontId="18" fillId="13" borderId="1" xfId="5" applyNumberFormat="1" applyFont="1" applyFill="1" applyBorder="1" applyAlignment="1">
      <alignment wrapText="1"/>
    </xf>
    <xf numFmtId="172" fontId="18" fillId="13" borderId="32" xfId="5" applyNumberFormat="1" applyFont="1" applyFill="1" applyBorder="1" applyAlignment="1">
      <alignment wrapText="1"/>
    </xf>
    <xf numFmtId="0" fontId="13" fillId="13" borderId="26" xfId="5" applyFont="1" applyFill="1" applyBorder="1" applyAlignment="1">
      <alignment wrapText="1"/>
    </xf>
    <xf numFmtId="0" fontId="18" fillId="13" borderId="24" xfId="5" applyFont="1" applyFill="1" applyBorder="1" applyAlignment="1">
      <alignment wrapText="1"/>
    </xf>
    <xf numFmtId="0" fontId="18" fillId="13" borderId="25" xfId="5" applyFont="1" applyFill="1" applyBorder="1" applyAlignment="1"/>
    <xf numFmtId="0" fontId="18" fillId="13" borderId="26" xfId="5" applyFont="1" applyFill="1" applyBorder="1" applyAlignment="1"/>
    <xf numFmtId="49" fontId="13" fillId="14" borderId="31" xfId="0" applyNumberFormat="1" applyFont="1" applyFill="1" applyBorder="1" applyAlignment="1"/>
    <xf numFmtId="0" fontId="18" fillId="14" borderId="1" xfId="0" applyFont="1" applyFill="1" applyBorder="1" applyAlignment="1">
      <alignment wrapText="1"/>
    </xf>
    <xf numFmtId="0" fontId="13" fillId="14" borderId="32" xfId="5" applyFont="1" applyFill="1" applyBorder="1" applyAlignment="1"/>
    <xf numFmtId="165" fontId="18" fillId="14" borderId="1" xfId="0" applyNumberFormat="1" applyFont="1" applyFill="1" applyBorder="1" applyAlignment="1"/>
    <xf numFmtId="165" fontId="19" fillId="14" borderId="1" xfId="0" applyNumberFormat="1" applyFont="1" applyFill="1" applyBorder="1" applyAlignment="1"/>
    <xf numFmtId="9" fontId="19" fillId="14" borderId="1" xfId="4" applyFont="1" applyFill="1" applyBorder="1" applyAlignment="1"/>
    <xf numFmtId="169" fontId="35" fillId="14" borderId="32" xfId="0" applyNumberFormat="1" applyFont="1" applyFill="1" applyBorder="1" applyAlignment="1">
      <alignment horizontal="center" vertical="center" wrapText="1"/>
    </xf>
    <xf numFmtId="0" fontId="18" fillId="14" borderId="1" xfId="5" applyFont="1" applyFill="1" applyBorder="1" applyAlignment="1">
      <alignment wrapText="1"/>
    </xf>
    <xf numFmtId="0" fontId="18" fillId="14" borderId="1" xfId="0" applyFont="1" applyFill="1" applyBorder="1" applyAlignment="1"/>
    <xf numFmtId="165" fontId="18" fillId="14" borderId="1" xfId="5" applyNumberFormat="1" applyFont="1" applyFill="1" applyBorder="1" applyAlignment="1">
      <alignment wrapText="1"/>
    </xf>
    <xf numFmtId="170" fontId="18" fillId="14" borderId="1" xfId="5" applyNumberFormat="1" applyFont="1" applyFill="1" applyBorder="1" applyAlignment="1">
      <alignment wrapText="1"/>
    </xf>
  </cellXfs>
  <cellStyles count="9">
    <cellStyle name="Гиперссылка" xfId="1" builtinId="8"/>
    <cellStyle name="Обычный" xfId="0" builtinId="0"/>
    <cellStyle name="Обычный 3 2" xfId="5"/>
    <cellStyle name="Обычный 7" xfId="2"/>
    <cellStyle name="Обычный 7 3" xfId="8"/>
    <cellStyle name="Обычный 8" xfId="6"/>
    <cellStyle name="Обычный_Формат МЭ  - (кор  08 09 2010) 2" xfId="7"/>
    <cellStyle name="Процентный" xfId="4" builtinId="5"/>
    <cellStyle name="Финансовый" xfId="3" builtinId="3"/>
  </cellStyles>
  <dxfs count="0"/>
  <tableStyles count="0" defaultTableStyle="TableStyleMedium9" defaultPivotStyle="PivotStyleLight16"/>
  <colors>
    <mruColors>
      <color rgb="FFFFFF99"/>
      <color rgb="FFC4BD97"/>
      <color rgb="FFFFFFCC"/>
      <color rgb="FFEBF1DE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114300</xdr:rowOff>
    </xdr:to>
    <xdr:sp macro="" textlink="">
      <xdr:nvSpPr>
        <xdr:cNvPr id="1025" name="AutoShape 1" descr="smi2"/>
        <xdr:cNvSpPr>
          <a:spLocks noChangeAspect="1" noChangeArrowheads="1"/>
        </xdr:cNvSpPr>
      </xdr:nvSpPr>
      <xdr:spPr bwMode="auto">
        <a:xfrm>
          <a:off x="0" y="431078640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zoomScale="90" zoomScaleNormal="90" workbookViewId="0">
      <selection activeCell="A9" sqref="A9:T9"/>
    </sheetView>
  </sheetViews>
  <sheetFormatPr defaultRowHeight="15"/>
  <cols>
    <col min="1" max="1" width="13.7109375" customWidth="1"/>
    <col min="2" max="2" width="40" customWidth="1"/>
    <col min="3" max="3" width="18.140625" customWidth="1"/>
    <col min="4" max="4" width="19.140625" customWidth="1"/>
    <col min="5" max="5" width="22.7109375" customWidth="1"/>
    <col min="6" max="6" width="18.5703125" customWidth="1"/>
    <col min="7" max="7" width="19.5703125" customWidth="1"/>
    <col min="8" max="8" width="12.140625" customWidth="1"/>
    <col min="9" max="9" width="9" customWidth="1"/>
    <col min="10" max="10" width="13" customWidth="1"/>
    <col min="11" max="11" width="14.5703125" customWidth="1"/>
    <col min="12" max="12" width="9.85546875" customWidth="1"/>
    <col min="13" max="13" width="16.85546875" customWidth="1"/>
    <col min="14" max="14" width="6.7109375" customWidth="1"/>
    <col min="15" max="15" width="10.28515625" customWidth="1"/>
    <col min="16" max="16" width="12.28515625" customWidth="1"/>
    <col min="17" max="17" width="10" customWidth="1"/>
    <col min="18" max="18" width="23" customWidth="1"/>
    <col min="19" max="19" width="14.5703125" customWidth="1"/>
    <col min="20" max="20" width="3.5703125" customWidth="1"/>
    <col min="21" max="21" width="12.5703125" customWidth="1"/>
    <col min="22" max="22" width="3.28515625" customWidth="1"/>
    <col min="23" max="23" width="16.5703125" customWidth="1"/>
    <col min="24" max="24" width="4" customWidth="1"/>
    <col min="25" max="25" width="17.140625" customWidth="1"/>
    <col min="26" max="26" width="3.5703125" customWidth="1"/>
    <col min="27" max="27" width="12.42578125" customWidth="1"/>
    <col min="28" max="28" width="3" customWidth="1"/>
    <col min="29" max="29" width="13.85546875" customWidth="1"/>
  </cols>
  <sheetData>
    <row r="1" spans="1:29">
      <c r="A1" s="39"/>
      <c r="Z1" s="505" t="s">
        <v>61</v>
      </c>
      <c r="AA1" s="505"/>
      <c r="AB1" s="505"/>
      <c r="AC1" s="505"/>
    </row>
    <row r="2" spans="1:29">
      <c r="A2" s="39"/>
      <c r="Z2" s="505" t="s">
        <v>19</v>
      </c>
      <c r="AA2" s="505"/>
      <c r="AB2" s="505"/>
      <c r="AC2" s="505"/>
    </row>
    <row r="3" spans="1:29">
      <c r="A3" s="39"/>
      <c r="Z3" s="505" t="s">
        <v>62</v>
      </c>
      <c r="AA3" s="505"/>
      <c r="AB3" s="505"/>
      <c r="AC3" s="505"/>
    </row>
    <row r="4" spans="1:29" ht="18" customHeight="1">
      <c r="A4" s="504" t="s">
        <v>286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</row>
    <row r="5" spans="1:29" ht="16.5" customHeight="1">
      <c r="A5" s="499" t="s">
        <v>283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</row>
    <row r="6" spans="1:29" ht="18.75" customHeight="1">
      <c r="A6" s="499" t="s">
        <v>274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</row>
    <row r="7" spans="1:29" ht="12.75" customHeight="1">
      <c r="A7" s="500" t="s">
        <v>21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</row>
    <row r="8" spans="1:29" ht="23.25" customHeight="1">
      <c r="A8" s="499" t="s">
        <v>275</v>
      </c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</row>
    <row r="9" spans="1:29" ht="20.25" customHeight="1">
      <c r="A9" s="499" t="s">
        <v>309</v>
      </c>
      <c r="B9" s="499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499"/>
      <c r="T9" s="499"/>
    </row>
    <row r="10" spans="1:29" ht="18.75" customHeight="1">
      <c r="A10" s="500" t="s">
        <v>63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0"/>
    </row>
    <row r="11" spans="1:29">
      <c r="A11" s="2"/>
    </row>
    <row r="12" spans="1:29" ht="82.5" customHeight="1">
      <c r="A12" s="507" t="s">
        <v>0</v>
      </c>
      <c r="B12" s="507" t="s">
        <v>1</v>
      </c>
      <c r="C12" s="507" t="s">
        <v>2</v>
      </c>
      <c r="D12" s="498" t="s">
        <v>3</v>
      </c>
      <c r="E12" s="498" t="s">
        <v>4</v>
      </c>
      <c r="F12" s="498" t="s">
        <v>267</v>
      </c>
      <c r="G12" s="498" t="s">
        <v>268</v>
      </c>
      <c r="H12" s="498" t="s">
        <v>270</v>
      </c>
      <c r="I12" s="498"/>
      <c r="J12" s="498"/>
      <c r="K12" s="498"/>
      <c r="L12" s="498"/>
      <c r="M12" s="498"/>
      <c r="N12" s="498"/>
      <c r="O12" s="498"/>
      <c r="P12" s="498"/>
      <c r="Q12" s="498"/>
      <c r="R12" s="498" t="s">
        <v>269</v>
      </c>
      <c r="S12" s="498" t="s">
        <v>271</v>
      </c>
      <c r="T12" s="498"/>
      <c r="U12" s="498"/>
      <c r="V12" s="498"/>
      <c r="W12" s="498"/>
      <c r="X12" s="498"/>
      <c r="Y12" s="498"/>
      <c r="Z12" s="498"/>
      <c r="AA12" s="498"/>
      <c r="AB12" s="498"/>
      <c r="AC12" s="498" t="s">
        <v>5</v>
      </c>
    </row>
    <row r="13" spans="1:29" ht="14.25" customHeight="1">
      <c r="A13" s="507"/>
      <c r="B13" s="507"/>
      <c r="C13" s="507"/>
      <c r="D13" s="498"/>
      <c r="E13" s="498"/>
      <c r="F13" s="498"/>
      <c r="G13" s="498"/>
      <c r="H13" s="498" t="s">
        <v>6</v>
      </c>
      <c r="I13" s="498"/>
      <c r="J13" s="498"/>
      <c r="K13" s="498"/>
      <c r="L13" s="498"/>
      <c r="M13" s="498" t="s">
        <v>7</v>
      </c>
      <c r="N13" s="498"/>
      <c r="O13" s="498"/>
      <c r="P13" s="498"/>
      <c r="Q13" s="498"/>
      <c r="R13" s="498"/>
      <c r="S13" s="503" t="s">
        <v>8</v>
      </c>
      <c r="T13" s="503" t="s">
        <v>9</v>
      </c>
      <c r="U13" s="503"/>
      <c r="V13" s="503"/>
      <c r="W13" s="503" t="s">
        <v>10</v>
      </c>
      <c r="X13" s="503" t="s">
        <v>11</v>
      </c>
      <c r="Y13" s="503"/>
      <c r="Z13" s="503"/>
      <c r="AA13" s="503" t="s">
        <v>12</v>
      </c>
      <c r="AB13" s="501"/>
      <c r="AC13" s="498"/>
    </row>
    <row r="14" spans="1:29" ht="72.75" customHeight="1">
      <c r="A14" s="507"/>
      <c r="B14" s="507"/>
      <c r="C14" s="507"/>
      <c r="D14" s="498"/>
      <c r="E14" s="498"/>
      <c r="F14" s="498"/>
      <c r="G14" s="498"/>
      <c r="H14" s="503" t="s">
        <v>8</v>
      </c>
      <c r="I14" s="503" t="s">
        <v>9</v>
      </c>
      <c r="J14" s="503" t="s">
        <v>10</v>
      </c>
      <c r="K14" s="503" t="s">
        <v>11</v>
      </c>
      <c r="L14" s="503" t="s">
        <v>12</v>
      </c>
      <c r="M14" s="503" t="s">
        <v>13</v>
      </c>
      <c r="N14" s="503" t="s">
        <v>9</v>
      </c>
      <c r="O14" s="503" t="s">
        <v>10</v>
      </c>
      <c r="P14" s="503" t="s">
        <v>11</v>
      </c>
      <c r="Q14" s="503" t="s">
        <v>12</v>
      </c>
      <c r="R14" s="498"/>
      <c r="S14" s="503"/>
      <c r="T14" s="503"/>
      <c r="U14" s="503"/>
      <c r="V14" s="503"/>
      <c r="W14" s="503"/>
      <c r="X14" s="503"/>
      <c r="Y14" s="503"/>
      <c r="Z14" s="503"/>
      <c r="AA14" s="503"/>
      <c r="AB14" s="502"/>
      <c r="AC14" s="498"/>
    </row>
    <row r="15" spans="1:29" ht="90.75" customHeight="1">
      <c r="A15" s="507"/>
      <c r="B15" s="507"/>
      <c r="C15" s="507"/>
      <c r="D15" s="498"/>
      <c r="E15" s="498"/>
      <c r="F15" s="498"/>
      <c r="G15" s="498"/>
      <c r="H15" s="503"/>
      <c r="I15" s="503"/>
      <c r="J15" s="503"/>
      <c r="K15" s="503"/>
      <c r="L15" s="503"/>
      <c r="M15" s="503"/>
      <c r="N15" s="503"/>
      <c r="O15" s="503"/>
      <c r="P15" s="503"/>
      <c r="Q15" s="503"/>
      <c r="R15" s="498"/>
      <c r="S15" s="23" t="s">
        <v>14</v>
      </c>
      <c r="T15" s="23" t="s">
        <v>15</v>
      </c>
      <c r="U15" s="23" t="s">
        <v>14</v>
      </c>
      <c r="V15" s="23" t="s">
        <v>15</v>
      </c>
      <c r="W15" s="23" t="s">
        <v>14</v>
      </c>
      <c r="X15" s="23" t="s">
        <v>15</v>
      </c>
      <c r="Y15" s="23" t="s">
        <v>14</v>
      </c>
      <c r="Z15" s="23" t="s">
        <v>15</v>
      </c>
      <c r="AA15" s="23" t="s">
        <v>14</v>
      </c>
      <c r="AB15" s="23" t="s">
        <v>15</v>
      </c>
      <c r="AC15" s="498"/>
    </row>
    <row r="16" spans="1:29" s="4" customFormat="1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  <c r="T16" s="6">
        <v>20</v>
      </c>
      <c r="U16" s="6">
        <v>21</v>
      </c>
      <c r="V16" s="6">
        <v>22</v>
      </c>
      <c r="W16" s="6">
        <v>23</v>
      </c>
      <c r="X16" s="6">
        <v>24</v>
      </c>
      <c r="Y16" s="6">
        <v>25</v>
      </c>
      <c r="Z16" s="6">
        <v>26</v>
      </c>
      <c r="AA16" s="6">
        <v>27</v>
      </c>
      <c r="AB16" s="6">
        <v>28</v>
      </c>
      <c r="AC16" s="6">
        <v>29</v>
      </c>
    </row>
    <row r="17" spans="1:29" ht="88.5" customHeight="1">
      <c r="A17" s="30">
        <v>1</v>
      </c>
      <c r="B17" s="31" t="s">
        <v>281</v>
      </c>
      <c r="C17" s="38" t="s">
        <v>272</v>
      </c>
      <c r="D17" s="14"/>
      <c r="E17" s="20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 t="s">
        <v>16</v>
      </c>
      <c r="T17" s="14" t="s">
        <v>16</v>
      </c>
      <c r="U17" s="14" t="s">
        <v>16</v>
      </c>
      <c r="V17" s="14" t="s">
        <v>16</v>
      </c>
      <c r="W17" s="14" t="s">
        <v>16</v>
      </c>
      <c r="X17" s="14" t="s">
        <v>16</v>
      </c>
      <c r="Y17" s="14" t="s">
        <v>16</v>
      </c>
      <c r="Z17" s="14" t="s">
        <v>16</v>
      </c>
      <c r="AA17" s="14" t="s">
        <v>16</v>
      </c>
      <c r="AB17" s="14" t="s">
        <v>16</v>
      </c>
      <c r="AC17" s="14" t="s">
        <v>16</v>
      </c>
    </row>
    <row r="18" spans="1:29" ht="57.75" customHeight="1">
      <c r="A18" s="30">
        <v>2</v>
      </c>
      <c r="B18" s="31" t="s">
        <v>282</v>
      </c>
      <c r="C18" s="38" t="s">
        <v>273</v>
      </c>
      <c r="D18" s="14"/>
      <c r="E18" s="20"/>
      <c r="F18" s="14"/>
      <c r="G18" s="20"/>
      <c r="H18" s="20"/>
      <c r="I18" s="14"/>
      <c r="J18" s="14"/>
      <c r="K18" s="14"/>
      <c r="L18" s="14"/>
      <c r="M18" s="14"/>
      <c r="N18" s="14"/>
      <c r="O18" s="14"/>
      <c r="P18" s="14"/>
      <c r="Q18" s="14"/>
      <c r="R18" s="20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s="52" customFormat="1" ht="19.5" customHeight="1">
      <c r="A19" s="508" t="s">
        <v>17</v>
      </c>
      <c r="B19" s="508"/>
      <c r="C19" s="508"/>
      <c r="D19" s="56" t="s">
        <v>16</v>
      </c>
      <c r="E19" s="56" t="s">
        <v>16</v>
      </c>
      <c r="F19" s="56" t="s">
        <v>16</v>
      </c>
      <c r="G19" s="56" t="s">
        <v>16</v>
      </c>
      <c r="H19" s="56" t="s">
        <v>16</v>
      </c>
      <c r="I19" s="56" t="s">
        <v>16</v>
      </c>
      <c r="J19" s="56" t="s">
        <v>16</v>
      </c>
      <c r="K19" s="56" t="s">
        <v>16</v>
      </c>
      <c r="L19" s="56" t="s">
        <v>16</v>
      </c>
      <c r="M19" s="56" t="s">
        <v>16</v>
      </c>
      <c r="N19" s="56" t="s">
        <v>16</v>
      </c>
      <c r="O19" s="56" t="s">
        <v>16</v>
      </c>
      <c r="P19" s="56" t="s">
        <v>16</v>
      </c>
      <c r="Q19" s="56" t="s">
        <v>16</v>
      </c>
      <c r="R19" s="56" t="s">
        <v>16</v>
      </c>
      <c r="S19" s="56" t="s">
        <v>16</v>
      </c>
      <c r="T19" s="56" t="s">
        <v>16</v>
      </c>
      <c r="U19" s="56" t="s">
        <v>16</v>
      </c>
      <c r="V19" s="56" t="s">
        <v>16</v>
      </c>
      <c r="W19" s="56" t="s">
        <v>16</v>
      </c>
      <c r="X19" s="56" t="s">
        <v>16</v>
      </c>
      <c r="Y19" s="56" t="s">
        <v>16</v>
      </c>
      <c r="Z19" s="56" t="s">
        <v>16</v>
      </c>
      <c r="AA19" s="56" t="s">
        <v>16</v>
      </c>
      <c r="AB19" s="56" t="s">
        <v>16</v>
      </c>
      <c r="AC19" s="56" t="s">
        <v>16</v>
      </c>
    </row>
    <row r="20" spans="1:29" ht="14.2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ht="14.2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s="17" customFormat="1" ht="32.25" customHeight="1">
      <c r="A22" s="506" t="s">
        <v>18</v>
      </c>
      <c r="B22" s="506"/>
      <c r="C22" s="506"/>
      <c r="D22" s="506"/>
      <c r="E22" s="506"/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6"/>
      <c r="U22" s="506"/>
      <c r="V22" s="506"/>
      <c r="W22" s="506"/>
      <c r="X22" s="506"/>
    </row>
  </sheetData>
  <mergeCells count="41">
    <mergeCell ref="A4:AC4"/>
    <mergeCell ref="Z1:AC1"/>
    <mergeCell ref="Z2:AC2"/>
    <mergeCell ref="Z3:AC3"/>
    <mergeCell ref="A22:X22"/>
    <mergeCell ref="P14:P15"/>
    <mergeCell ref="Q14:Q15"/>
    <mergeCell ref="AC12:AC15"/>
    <mergeCell ref="M13:Q13"/>
    <mergeCell ref="S13:S14"/>
    <mergeCell ref="T13:V14"/>
    <mergeCell ref="W13:W14"/>
    <mergeCell ref="A12:A15"/>
    <mergeCell ref="B12:B15"/>
    <mergeCell ref="C12:C15"/>
    <mergeCell ref="A19:C19"/>
    <mergeCell ref="AA13:AA14"/>
    <mergeCell ref="H14:H15"/>
    <mergeCell ref="I14:I15"/>
    <mergeCell ref="J14:J15"/>
    <mergeCell ref="K14:K15"/>
    <mergeCell ref="L14:L15"/>
    <mergeCell ref="M14:M15"/>
    <mergeCell ref="N14:N15"/>
    <mergeCell ref="O14:O15"/>
    <mergeCell ref="E12:E15"/>
    <mergeCell ref="F12:F15"/>
    <mergeCell ref="A5:T5"/>
    <mergeCell ref="A6:T6"/>
    <mergeCell ref="A7:T7"/>
    <mergeCell ref="A8:T8"/>
    <mergeCell ref="A9:T9"/>
    <mergeCell ref="A10:T10"/>
    <mergeCell ref="D12:D15"/>
    <mergeCell ref="G12:G15"/>
    <mergeCell ref="H12:Q12"/>
    <mergeCell ref="R12:R15"/>
    <mergeCell ref="S12:AB12"/>
    <mergeCell ref="H13:L13"/>
    <mergeCell ref="AB13:AB14"/>
    <mergeCell ref="X13:Z14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3"/>
  <sheetViews>
    <sheetView topLeftCell="B71" zoomScale="90" zoomScaleNormal="90" workbookViewId="0">
      <selection activeCell="W76" sqref="W76:W78"/>
    </sheetView>
  </sheetViews>
  <sheetFormatPr defaultRowHeight="15"/>
  <cols>
    <col min="1" max="1" width="8.7109375" customWidth="1"/>
    <col min="2" max="2" width="45.140625" customWidth="1"/>
    <col min="3" max="3" width="15" customWidth="1"/>
    <col min="4" max="4" width="14.5703125" customWidth="1"/>
    <col min="5" max="5" width="10.42578125" customWidth="1"/>
    <col min="6" max="6" width="13.7109375" customWidth="1"/>
    <col min="7" max="7" width="15.140625" customWidth="1"/>
    <col min="8" max="8" width="8.7109375" customWidth="1"/>
    <col min="9" max="9" width="12.7109375" customWidth="1"/>
    <col min="10" max="10" width="10.42578125" customWidth="1"/>
    <col min="11" max="11" width="14.140625" customWidth="1"/>
    <col min="12" max="12" width="14.85546875" customWidth="1"/>
    <col min="13" max="13" width="9.42578125" customWidth="1"/>
    <col min="14" max="14" width="8.7109375" customWidth="1"/>
    <col min="15" max="16" width="9" customWidth="1"/>
    <col min="17" max="17" width="7.42578125" customWidth="1"/>
    <col min="18" max="18" width="9.28515625" customWidth="1"/>
    <col min="19" max="19" width="7.7109375" customWidth="1"/>
    <col min="20" max="20" width="11" customWidth="1"/>
    <col min="21" max="22" width="8.5703125" customWidth="1"/>
    <col min="23" max="23" width="7.140625" customWidth="1"/>
    <col min="24" max="24" width="17.85546875" customWidth="1"/>
    <col min="25" max="25" width="5.140625" customWidth="1"/>
    <col min="26" max="26" width="8.140625" customWidth="1"/>
  </cols>
  <sheetData>
    <row r="1" spans="1:27" ht="15" customHeight="1">
      <c r="U1" s="514" t="s">
        <v>149</v>
      </c>
      <c r="V1" s="514"/>
      <c r="W1" s="514"/>
      <c r="X1" s="514"/>
    </row>
    <row r="2" spans="1:27" ht="15" customHeight="1">
      <c r="U2" s="514" t="s">
        <v>19</v>
      </c>
      <c r="V2" s="514"/>
      <c r="W2" s="514"/>
      <c r="X2" s="514"/>
    </row>
    <row r="3" spans="1:27" ht="15" customHeight="1">
      <c r="U3" s="514" t="s">
        <v>20</v>
      </c>
      <c r="V3" s="514"/>
      <c r="W3" s="514"/>
      <c r="X3" s="514"/>
    </row>
    <row r="4" spans="1:27" ht="15" customHeight="1">
      <c r="A4" s="2"/>
    </row>
    <row r="5" spans="1:27" ht="21.75" customHeight="1">
      <c r="A5" s="499" t="s">
        <v>104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</row>
    <row r="6" spans="1:27" ht="16.5" customHeight="1">
      <c r="A6" s="499" t="s">
        <v>1184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</row>
    <row r="7" spans="1:27" ht="18.75" customHeight="1">
      <c r="A7" s="499" t="s">
        <v>274</v>
      </c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499"/>
      <c r="S7" s="499"/>
      <c r="T7" s="499"/>
      <c r="U7" s="45"/>
      <c r="V7" s="45"/>
      <c r="W7" s="45"/>
      <c r="X7" s="45"/>
      <c r="Y7" s="45"/>
      <c r="Z7" s="45"/>
      <c r="AA7" s="45"/>
    </row>
    <row r="8" spans="1:27" ht="12.75" customHeight="1">
      <c r="A8" s="500" t="s">
        <v>21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44"/>
      <c r="V8" s="44"/>
      <c r="W8" s="44"/>
      <c r="X8" s="44"/>
      <c r="Y8" s="44"/>
      <c r="Z8" s="44"/>
      <c r="AA8" s="44"/>
    </row>
    <row r="9" spans="1:27" ht="23.25" customHeight="1">
      <c r="A9" s="499" t="s">
        <v>1190</v>
      </c>
      <c r="B9" s="499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499"/>
      <c r="T9" s="499"/>
      <c r="U9" s="45"/>
      <c r="V9" s="45"/>
      <c r="W9" s="45"/>
      <c r="X9" s="45"/>
      <c r="Y9" s="45"/>
      <c r="Z9" s="45"/>
      <c r="AA9" s="45"/>
    </row>
    <row r="10" spans="1:27" ht="20.25" customHeight="1">
      <c r="A10" s="504" t="s">
        <v>1194</v>
      </c>
      <c r="B10" s="504"/>
      <c r="C10" s="504"/>
      <c r="D10" s="504"/>
      <c r="E10" s="504"/>
      <c r="F10" s="504"/>
      <c r="G10" s="504"/>
      <c r="H10" s="504"/>
      <c r="I10" s="504"/>
      <c r="J10" s="504"/>
      <c r="K10" s="504"/>
      <c r="L10" s="504"/>
      <c r="M10" s="504"/>
      <c r="N10" s="504"/>
      <c r="O10" s="504"/>
      <c r="P10" s="504"/>
      <c r="Q10" s="504"/>
      <c r="R10" s="504"/>
      <c r="S10" s="504"/>
      <c r="T10" s="504"/>
      <c r="U10" s="45"/>
      <c r="V10" s="45"/>
      <c r="W10" s="45"/>
      <c r="X10" s="45"/>
      <c r="Y10" s="45"/>
      <c r="Z10" s="45"/>
      <c r="AA10" s="45"/>
    </row>
    <row r="11" spans="1:27" ht="30.75" customHeight="1">
      <c r="A11" s="520" t="s">
        <v>1192</v>
      </c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P11" s="520"/>
      <c r="Q11" s="520"/>
      <c r="R11" s="520"/>
      <c r="S11" s="520"/>
      <c r="T11" s="520"/>
      <c r="U11" s="45"/>
      <c r="V11" s="45"/>
      <c r="W11" s="45"/>
      <c r="X11" s="45"/>
      <c r="Y11" s="45"/>
      <c r="Z11" s="45"/>
      <c r="AA11" s="45"/>
    </row>
    <row r="12" spans="1:27" ht="30.75" customHeight="1">
      <c r="A12" s="520" t="s">
        <v>1193</v>
      </c>
      <c r="B12" s="520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0"/>
      <c r="O12" s="520"/>
      <c r="P12" s="520"/>
      <c r="Q12" s="520"/>
      <c r="R12" s="520"/>
      <c r="S12" s="520"/>
      <c r="T12" s="520"/>
      <c r="U12" s="45"/>
      <c r="V12" s="45"/>
      <c r="W12" s="45"/>
      <c r="X12" s="45"/>
      <c r="Y12" s="45"/>
      <c r="Z12" s="45"/>
      <c r="AA12" s="45"/>
    </row>
    <row r="13" spans="1:27" ht="18.75" customHeight="1">
      <c r="A13" s="500" t="s">
        <v>63</v>
      </c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0"/>
      <c r="Q13" s="500"/>
      <c r="R13" s="500"/>
      <c r="S13" s="500"/>
      <c r="T13" s="500"/>
      <c r="U13" s="44"/>
      <c r="V13" s="44"/>
      <c r="W13" s="44"/>
      <c r="X13" s="44"/>
      <c r="Y13" s="44"/>
      <c r="Z13" s="44"/>
      <c r="AA13" s="44"/>
    </row>
    <row r="14" spans="1:27" ht="15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7" ht="18.75" customHeight="1">
      <c r="A15" s="530" t="s">
        <v>0</v>
      </c>
      <c r="B15" s="530" t="s">
        <v>1</v>
      </c>
      <c r="C15" s="530" t="s">
        <v>2</v>
      </c>
      <c r="D15" s="530" t="s">
        <v>105</v>
      </c>
      <c r="E15" s="530"/>
      <c r="F15" s="530"/>
      <c r="G15" s="530"/>
      <c r="H15" s="530"/>
      <c r="I15" s="530"/>
      <c r="J15" s="530"/>
      <c r="K15" s="530"/>
      <c r="L15" s="530"/>
      <c r="M15" s="530"/>
      <c r="N15" s="530" t="s">
        <v>106</v>
      </c>
      <c r="O15" s="530"/>
      <c r="P15" s="530"/>
      <c r="Q15" s="530"/>
      <c r="R15" s="530"/>
      <c r="S15" s="530"/>
      <c r="T15" s="530"/>
      <c r="U15" s="530"/>
      <c r="V15" s="530"/>
      <c r="W15" s="530"/>
      <c r="X15" s="530" t="s">
        <v>25</v>
      </c>
    </row>
    <row r="16" spans="1:27">
      <c r="A16" s="530"/>
      <c r="B16" s="530"/>
      <c r="C16" s="530"/>
      <c r="D16" s="530" t="s">
        <v>1111</v>
      </c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</row>
    <row r="17" spans="1:24" ht="54" customHeight="1">
      <c r="A17" s="530"/>
      <c r="B17" s="530"/>
      <c r="C17" s="530"/>
      <c r="D17" s="529" t="s">
        <v>6</v>
      </c>
      <c r="E17" s="529"/>
      <c r="F17" s="529"/>
      <c r="G17" s="529"/>
      <c r="H17" s="529"/>
      <c r="I17" s="529" t="s">
        <v>7</v>
      </c>
      <c r="J17" s="529"/>
      <c r="K17" s="529"/>
      <c r="L17" s="529"/>
      <c r="M17" s="529"/>
      <c r="N17" s="529" t="s">
        <v>8</v>
      </c>
      <c r="O17" s="529"/>
      <c r="P17" s="531" t="s">
        <v>9</v>
      </c>
      <c r="Q17" s="532"/>
      <c r="R17" s="529" t="s">
        <v>10</v>
      </c>
      <c r="S17" s="529"/>
      <c r="T17" s="531" t="s">
        <v>11</v>
      </c>
      <c r="U17" s="532"/>
      <c r="V17" s="529" t="s">
        <v>12</v>
      </c>
      <c r="W17" s="529"/>
      <c r="X17" s="530"/>
    </row>
    <row r="18" spans="1:24" ht="128.25" customHeight="1">
      <c r="A18" s="530"/>
      <c r="B18" s="530"/>
      <c r="C18" s="530"/>
      <c r="D18" s="529" t="s">
        <v>8</v>
      </c>
      <c r="E18" s="529" t="s">
        <v>9</v>
      </c>
      <c r="F18" s="529" t="s">
        <v>10</v>
      </c>
      <c r="G18" s="529" t="s">
        <v>11</v>
      </c>
      <c r="H18" s="529" t="s">
        <v>12</v>
      </c>
      <c r="I18" s="529" t="s">
        <v>13</v>
      </c>
      <c r="J18" s="529" t="s">
        <v>9</v>
      </c>
      <c r="K18" s="529" t="s">
        <v>10</v>
      </c>
      <c r="L18" s="529" t="s">
        <v>11</v>
      </c>
      <c r="M18" s="529" t="s">
        <v>12</v>
      </c>
      <c r="N18" s="529"/>
      <c r="O18" s="529"/>
      <c r="P18" s="533"/>
      <c r="Q18" s="534"/>
      <c r="R18" s="529"/>
      <c r="S18" s="529"/>
      <c r="T18" s="533"/>
      <c r="U18" s="534"/>
      <c r="V18" s="529"/>
      <c r="W18" s="529"/>
      <c r="X18" s="530"/>
    </row>
    <row r="19" spans="1:24" ht="69" customHeight="1">
      <c r="A19" s="530"/>
      <c r="B19" s="530"/>
      <c r="C19" s="530"/>
      <c r="D19" s="529"/>
      <c r="E19" s="529"/>
      <c r="F19" s="529"/>
      <c r="G19" s="529"/>
      <c r="H19" s="529"/>
      <c r="I19" s="529"/>
      <c r="J19" s="529"/>
      <c r="K19" s="529"/>
      <c r="L19" s="529"/>
      <c r="M19" s="529"/>
      <c r="N19" s="49" t="s">
        <v>14</v>
      </c>
      <c r="O19" s="49" t="s">
        <v>15</v>
      </c>
      <c r="P19" s="49" t="s">
        <v>14</v>
      </c>
      <c r="Q19" s="49" t="s">
        <v>15</v>
      </c>
      <c r="R19" s="49" t="s">
        <v>14</v>
      </c>
      <c r="S19" s="49" t="s">
        <v>15</v>
      </c>
      <c r="T19" s="49" t="s">
        <v>14</v>
      </c>
      <c r="U19" s="49" t="s">
        <v>15</v>
      </c>
      <c r="V19" s="49" t="s">
        <v>14</v>
      </c>
      <c r="W19" s="49" t="s">
        <v>15</v>
      </c>
      <c r="X19" s="530"/>
    </row>
    <row r="20" spans="1:24">
      <c r="A20" s="12">
        <v>1</v>
      </c>
      <c r="B20" s="12">
        <v>2</v>
      </c>
      <c r="C20" s="12">
        <v>3</v>
      </c>
      <c r="D20" s="12">
        <v>4</v>
      </c>
      <c r="E20" s="12">
        <v>5</v>
      </c>
      <c r="F20" s="12">
        <v>6</v>
      </c>
      <c r="G20" s="12">
        <v>7</v>
      </c>
      <c r="H20" s="12">
        <v>8</v>
      </c>
      <c r="I20" s="12">
        <v>9</v>
      </c>
      <c r="J20" s="12">
        <v>10</v>
      </c>
      <c r="K20" s="12">
        <v>11</v>
      </c>
      <c r="L20" s="12">
        <v>12</v>
      </c>
      <c r="M20" s="12">
        <v>13</v>
      </c>
      <c r="N20" s="12">
        <v>14</v>
      </c>
      <c r="O20" s="12">
        <v>15</v>
      </c>
      <c r="P20" s="12">
        <v>16</v>
      </c>
      <c r="Q20" s="12">
        <v>17</v>
      </c>
      <c r="R20" s="12">
        <v>18</v>
      </c>
      <c r="S20" s="12">
        <v>19</v>
      </c>
      <c r="T20" s="12">
        <v>20</v>
      </c>
      <c r="U20" s="12">
        <v>21</v>
      </c>
      <c r="V20" s="12">
        <v>22</v>
      </c>
      <c r="W20" s="12">
        <v>23</v>
      </c>
      <c r="X20" s="12">
        <v>24</v>
      </c>
    </row>
    <row r="21" spans="1:24" ht="28.5">
      <c r="A21" s="72" t="s">
        <v>384</v>
      </c>
      <c r="B21" s="73" t="s">
        <v>31</v>
      </c>
      <c r="C21" s="85" t="s">
        <v>385</v>
      </c>
      <c r="D21" s="97">
        <f t="shared" ref="D21:D49" si="0">E21+F21+G21+H21</f>
        <v>16.234000000000002</v>
      </c>
      <c r="E21" s="97">
        <f t="shared" ref="E21:H21" si="1">E22+E23+E24+E25+E26+E27</f>
        <v>0</v>
      </c>
      <c r="F21" s="97">
        <f t="shared" si="1"/>
        <v>0</v>
      </c>
      <c r="G21" s="97">
        <f>G22+G23+G24+G25+G26+G27</f>
        <v>16.234000000000002</v>
      </c>
      <c r="H21" s="97">
        <f t="shared" si="1"/>
        <v>0</v>
      </c>
      <c r="I21" s="97">
        <f t="shared" ref="I21:I49" si="2">J21+K21+L21+M21</f>
        <v>16.253</v>
      </c>
      <c r="J21" s="97">
        <f t="shared" ref="J21:M21" si="3">J22+J23+J24+J25+J26+J27</f>
        <v>0</v>
      </c>
      <c r="K21" s="97">
        <f t="shared" si="3"/>
        <v>0</v>
      </c>
      <c r="L21" s="97">
        <f t="shared" si="3"/>
        <v>16.253</v>
      </c>
      <c r="M21" s="97">
        <f t="shared" si="3"/>
        <v>0</v>
      </c>
      <c r="N21" s="97">
        <f>P21+R21+T21+V21</f>
        <v>1.8999999999998352E-2</v>
      </c>
      <c r="O21" s="96">
        <f>U21</f>
        <v>0.1170383146482589</v>
      </c>
      <c r="P21" s="97">
        <v>0</v>
      </c>
      <c r="Q21" s="308" t="s">
        <v>284</v>
      </c>
      <c r="R21" s="97">
        <v>0</v>
      </c>
      <c r="S21" s="308" t="s">
        <v>284</v>
      </c>
      <c r="T21" s="97">
        <f>L21-G21</f>
        <v>1.8999999999998352E-2</v>
      </c>
      <c r="U21" s="96">
        <f>(T21/G21)*100</f>
        <v>0.1170383146482589</v>
      </c>
      <c r="V21" s="53">
        <v>0</v>
      </c>
      <c r="W21" s="308" t="s">
        <v>284</v>
      </c>
      <c r="X21" s="298" t="s">
        <v>385</v>
      </c>
    </row>
    <row r="22" spans="1:24" s="52" customFormat="1" ht="15.75">
      <c r="A22" s="307" t="s">
        <v>386</v>
      </c>
      <c r="B22" s="76" t="s">
        <v>387</v>
      </c>
      <c r="C22" s="281" t="s">
        <v>385</v>
      </c>
      <c r="D22" s="97">
        <f>D29</f>
        <v>2.8250000000000002</v>
      </c>
      <c r="E22" s="97">
        <f>E29</f>
        <v>0</v>
      </c>
      <c r="F22" s="97">
        <f t="shared" ref="F22:H22" si="4">F29</f>
        <v>0</v>
      </c>
      <c r="G22" s="97">
        <f t="shared" si="4"/>
        <v>2.8250000000000002</v>
      </c>
      <c r="H22" s="97">
        <f t="shared" si="4"/>
        <v>0</v>
      </c>
      <c r="I22" s="97">
        <f t="shared" si="2"/>
        <v>2.5529999999999999</v>
      </c>
      <c r="J22" s="97">
        <f>J29</f>
        <v>0</v>
      </c>
      <c r="K22" s="97">
        <f t="shared" ref="K22:M22" si="5">K29</f>
        <v>0</v>
      </c>
      <c r="L22" s="97">
        <f t="shared" si="5"/>
        <v>2.5529999999999999</v>
      </c>
      <c r="M22" s="97">
        <f t="shared" si="5"/>
        <v>0</v>
      </c>
      <c r="N22" s="97">
        <f t="shared" ref="N22:N27" si="6">P22+R22+T22+V22</f>
        <v>-0.27200000000000024</v>
      </c>
      <c r="O22" s="96">
        <f>U22</f>
        <v>-9.6283185840708043</v>
      </c>
      <c r="P22" s="97">
        <v>0</v>
      </c>
      <c r="Q22" s="308" t="s">
        <v>284</v>
      </c>
      <c r="R22" s="97">
        <v>0</v>
      </c>
      <c r="S22" s="308" t="s">
        <v>284</v>
      </c>
      <c r="T22" s="97">
        <f t="shared" ref="T22:T27" si="7">L22-G22</f>
        <v>-0.27200000000000024</v>
      </c>
      <c r="U22" s="96">
        <f>(T22/G22)*100</f>
        <v>-9.6283185840708043</v>
      </c>
      <c r="V22" s="53">
        <v>0</v>
      </c>
      <c r="W22" s="308" t="s">
        <v>284</v>
      </c>
      <c r="X22" s="305" t="s">
        <v>385</v>
      </c>
    </row>
    <row r="23" spans="1:24" s="52" customFormat="1" ht="28.5">
      <c r="A23" s="75" t="s">
        <v>388</v>
      </c>
      <c r="B23" s="306" t="s">
        <v>389</v>
      </c>
      <c r="C23" s="281" t="s">
        <v>385</v>
      </c>
      <c r="D23" s="97">
        <f t="shared" si="0"/>
        <v>8.2099999999999991</v>
      </c>
      <c r="E23" s="97">
        <f t="shared" ref="E23:H23" si="8">E45</f>
        <v>0</v>
      </c>
      <c r="F23" s="97">
        <f t="shared" si="8"/>
        <v>0</v>
      </c>
      <c r="G23" s="97">
        <f t="shared" si="8"/>
        <v>8.2099999999999991</v>
      </c>
      <c r="H23" s="97">
        <f t="shared" si="8"/>
        <v>0</v>
      </c>
      <c r="I23" s="97">
        <f t="shared" si="2"/>
        <v>8.5459999999999994</v>
      </c>
      <c r="J23" s="97">
        <f t="shared" ref="J23:M23" si="9">J45</f>
        <v>0</v>
      </c>
      <c r="K23" s="97">
        <f t="shared" si="9"/>
        <v>0</v>
      </c>
      <c r="L23" s="97">
        <f t="shared" si="9"/>
        <v>8.5459999999999994</v>
      </c>
      <c r="M23" s="97">
        <f t="shared" si="9"/>
        <v>0</v>
      </c>
      <c r="N23" s="97">
        <f t="shared" si="6"/>
        <v>0.3360000000000003</v>
      </c>
      <c r="O23" s="96">
        <f>U23</f>
        <v>4.092570036540808</v>
      </c>
      <c r="P23" s="97">
        <v>0</v>
      </c>
      <c r="Q23" s="308" t="s">
        <v>284</v>
      </c>
      <c r="R23" s="97">
        <v>0</v>
      </c>
      <c r="S23" s="308" t="s">
        <v>284</v>
      </c>
      <c r="T23" s="97">
        <f t="shared" si="7"/>
        <v>0.3360000000000003</v>
      </c>
      <c r="U23" s="96">
        <f t="shared" ref="U23:U25" si="10">(T23/G23)*100</f>
        <v>4.092570036540808</v>
      </c>
      <c r="V23" s="53">
        <v>0</v>
      </c>
      <c r="W23" s="308" t="s">
        <v>284</v>
      </c>
      <c r="X23" s="305" t="s">
        <v>385</v>
      </c>
    </row>
    <row r="24" spans="1:24" s="52" customFormat="1" ht="60" customHeight="1">
      <c r="A24" s="75" t="s">
        <v>390</v>
      </c>
      <c r="B24" s="306" t="s">
        <v>391</v>
      </c>
      <c r="C24" s="281" t="s">
        <v>385</v>
      </c>
      <c r="D24" s="97">
        <f t="shared" si="0"/>
        <v>0</v>
      </c>
      <c r="E24" s="97">
        <v>0</v>
      </c>
      <c r="F24" s="97">
        <v>0</v>
      </c>
      <c r="G24" s="97">
        <v>0</v>
      </c>
      <c r="H24" s="97">
        <v>0</v>
      </c>
      <c r="I24" s="97">
        <f t="shared" si="2"/>
        <v>0</v>
      </c>
      <c r="J24" s="97">
        <v>0</v>
      </c>
      <c r="K24" s="97">
        <v>0</v>
      </c>
      <c r="L24" s="97">
        <v>0</v>
      </c>
      <c r="M24" s="97">
        <v>0</v>
      </c>
      <c r="N24" s="97">
        <f t="shared" si="6"/>
        <v>0</v>
      </c>
      <c r="O24" s="317">
        <v>0</v>
      </c>
      <c r="P24" s="97">
        <v>0</v>
      </c>
      <c r="Q24" s="308" t="s">
        <v>284</v>
      </c>
      <c r="R24" s="97">
        <v>0</v>
      </c>
      <c r="S24" s="308" t="s">
        <v>284</v>
      </c>
      <c r="T24" s="97">
        <f t="shared" si="7"/>
        <v>0</v>
      </c>
      <c r="U24" s="96">
        <v>0</v>
      </c>
      <c r="V24" s="53">
        <v>0</v>
      </c>
      <c r="W24" s="308" t="s">
        <v>284</v>
      </c>
      <c r="X24" s="305" t="s">
        <v>385</v>
      </c>
    </row>
    <row r="25" spans="1:24" s="52" customFormat="1" ht="28.5">
      <c r="A25" s="75" t="s">
        <v>392</v>
      </c>
      <c r="B25" s="76" t="s">
        <v>393</v>
      </c>
      <c r="C25" s="281" t="s">
        <v>385</v>
      </c>
      <c r="D25" s="97">
        <f t="shared" si="0"/>
        <v>5.1990000000000007</v>
      </c>
      <c r="E25" s="97">
        <v>0</v>
      </c>
      <c r="F25" s="97">
        <v>0</v>
      </c>
      <c r="G25" s="97">
        <f>G73</f>
        <v>5.1990000000000007</v>
      </c>
      <c r="H25" s="97">
        <v>0</v>
      </c>
      <c r="I25" s="97">
        <f t="shared" si="2"/>
        <v>5.1539999999999999</v>
      </c>
      <c r="J25" s="97">
        <v>0</v>
      </c>
      <c r="K25" s="97">
        <v>0</v>
      </c>
      <c r="L25" s="97">
        <f>L73</f>
        <v>5.1539999999999999</v>
      </c>
      <c r="M25" s="97">
        <v>0</v>
      </c>
      <c r="N25" s="97">
        <f t="shared" si="6"/>
        <v>-4.5000000000000817E-2</v>
      </c>
      <c r="O25" s="317">
        <f>O73</f>
        <v>-0.86555106751299882</v>
      </c>
      <c r="P25" s="97">
        <v>0</v>
      </c>
      <c r="Q25" s="308" t="s">
        <v>284</v>
      </c>
      <c r="R25" s="97">
        <v>0</v>
      </c>
      <c r="S25" s="308" t="s">
        <v>284</v>
      </c>
      <c r="T25" s="97">
        <f t="shared" si="7"/>
        <v>-4.5000000000000817E-2</v>
      </c>
      <c r="U25" s="96">
        <f t="shared" si="10"/>
        <v>-0.86555106751299882</v>
      </c>
      <c r="V25" s="53">
        <v>0</v>
      </c>
      <c r="W25" s="308" t="s">
        <v>284</v>
      </c>
      <c r="X25" s="305" t="s">
        <v>385</v>
      </c>
    </row>
    <row r="26" spans="1:24" s="52" customFormat="1" ht="34.5" customHeight="1">
      <c r="A26" s="75" t="s">
        <v>394</v>
      </c>
      <c r="B26" s="76" t="s">
        <v>395</v>
      </c>
      <c r="C26" s="281" t="s">
        <v>385</v>
      </c>
      <c r="D26" s="97">
        <f t="shared" si="0"/>
        <v>0</v>
      </c>
      <c r="E26" s="97">
        <v>0</v>
      </c>
      <c r="F26" s="97">
        <v>0</v>
      </c>
      <c r="G26" s="97">
        <v>0</v>
      </c>
      <c r="H26" s="97">
        <v>0</v>
      </c>
      <c r="I26" s="97">
        <f t="shared" si="2"/>
        <v>0</v>
      </c>
      <c r="J26" s="97">
        <v>0</v>
      </c>
      <c r="K26" s="97">
        <v>0</v>
      </c>
      <c r="L26" s="97">
        <v>0</v>
      </c>
      <c r="M26" s="97">
        <v>0</v>
      </c>
      <c r="N26" s="97">
        <f t="shared" si="6"/>
        <v>0</v>
      </c>
      <c r="O26" s="317">
        <f t="shared" ref="O26:O49" si="11">U26</f>
        <v>0</v>
      </c>
      <c r="P26" s="97">
        <v>0</v>
      </c>
      <c r="Q26" s="308" t="s">
        <v>284</v>
      </c>
      <c r="R26" s="97">
        <v>0</v>
      </c>
      <c r="S26" s="308" t="s">
        <v>284</v>
      </c>
      <c r="T26" s="97">
        <f t="shared" si="7"/>
        <v>0</v>
      </c>
      <c r="U26" s="96">
        <v>0</v>
      </c>
      <c r="V26" s="53">
        <v>0</v>
      </c>
      <c r="W26" s="308" t="s">
        <v>284</v>
      </c>
      <c r="X26" s="305" t="s">
        <v>385</v>
      </c>
    </row>
    <row r="27" spans="1:24" s="52" customFormat="1" ht="15.75">
      <c r="A27" s="75" t="s">
        <v>396</v>
      </c>
      <c r="B27" s="76" t="s">
        <v>397</v>
      </c>
      <c r="C27" s="281" t="s">
        <v>385</v>
      </c>
      <c r="D27" s="97">
        <f t="shared" si="0"/>
        <v>0</v>
      </c>
      <c r="E27" s="97">
        <v>0</v>
      </c>
      <c r="F27" s="97">
        <v>0</v>
      </c>
      <c r="G27" s="97">
        <v>0</v>
      </c>
      <c r="H27" s="97">
        <v>0</v>
      </c>
      <c r="I27" s="97">
        <f t="shared" si="2"/>
        <v>0</v>
      </c>
      <c r="J27" s="97">
        <v>0</v>
      </c>
      <c r="K27" s="97">
        <v>0</v>
      </c>
      <c r="L27" s="97">
        <v>0</v>
      </c>
      <c r="M27" s="97">
        <v>0</v>
      </c>
      <c r="N27" s="97">
        <f t="shared" si="6"/>
        <v>0</v>
      </c>
      <c r="O27" s="317">
        <f t="shared" si="11"/>
        <v>0</v>
      </c>
      <c r="P27" s="97">
        <v>0</v>
      </c>
      <c r="Q27" s="308" t="s">
        <v>284</v>
      </c>
      <c r="R27" s="97">
        <v>0</v>
      </c>
      <c r="S27" s="308" t="s">
        <v>284</v>
      </c>
      <c r="T27" s="97">
        <f t="shared" si="7"/>
        <v>0</v>
      </c>
      <c r="U27" s="96">
        <v>0</v>
      </c>
      <c r="V27" s="53">
        <v>0</v>
      </c>
      <c r="W27" s="308" t="s">
        <v>284</v>
      </c>
      <c r="X27" s="305" t="s">
        <v>385</v>
      </c>
    </row>
    <row r="28" spans="1:24" ht="20.25" customHeight="1">
      <c r="A28" s="75" t="s">
        <v>398</v>
      </c>
      <c r="B28" s="76" t="s">
        <v>399</v>
      </c>
      <c r="C28" s="86"/>
      <c r="D28" s="97">
        <f t="shared" si="0"/>
        <v>13.408999999999999</v>
      </c>
      <c r="E28" s="97">
        <f>E45+E73</f>
        <v>0</v>
      </c>
      <c r="F28" s="97">
        <f>F45+F73</f>
        <v>0</v>
      </c>
      <c r="G28" s="97">
        <f>G45+G73</f>
        <v>13.408999999999999</v>
      </c>
      <c r="H28" s="97">
        <f>H45+H73</f>
        <v>0</v>
      </c>
      <c r="I28" s="97">
        <f t="shared" si="2"/>
        <v>13.7</v>
      </c>
      <c r="J28" s="97">
        <f>J45+J73</f>
        <v>0</v>
      </c>
      <c r="K28" s="97">
        <f>K45+K73</f>
        <v>0</v>
      </c>
      <c r="L28" s="97">
        <f>L45+L73</f>
        <v>13.7</v>
      </c>
      <c r="M28" s="97">
        <f>M45+M73</f>
        <v>0</v>
      </c>
      <c r="N28" s="97">
        <f t="shared" ref="N28:N80" si="12">P28+R28+T28+V28</f>
        <v>0.29100000000000037</v>
      </c>
      <c r="O28" s="96">
        <f t="shared" si="11"/>
        <v>2.1701842046386788</v>
      </c>
      <c r="P28" s="97">
        <v>0</v>
      </c>
      <c r="Q28" s="308" t="s">
        <v>284</v>
      </c>
      <c r="R28" s="97">
        <v>0</v>
      </c>
      <c r="S28" s="308" t="s">
        <v>284</v>
      </c>
      <c r="T28" s="97">
        <f t="shared" ref="T28:T80" si="13">L28-G28</f>
        <v>0.29100000000000037</v>
      </c>
      <c r="U28" s="96">
        <f t="shared" ref="U28:U58" si="14">(T28/G28)*100</f>
        <v>2.1701842046386788</v>
      </c>
      <c r="V28" s="53">
        <v>0</v>
      </c>
      <c r="W28" s="308" t="s">
        <v>284</v>
      </c>
      <c r="X28" s="298" t="s">
        <v>385</v>
      </c>
    </row>
    <row r="29" spans="1:24" ht="42.75" customHeight="1">
      <c r="A29" s="356" t="s">
        <v>477</v>
      </c>
      <c r="B29" s="357" t="s">
        <v>1131</v>
      </c>
      <c r="C29" s="358" t="s">
        <v>385</v>
      </c>
      <c r="D29" s="359">
        <f t="shared" si="0"/>
        <v>2.8250000000000002</v>
      </c>
      <c r="E29" s="359">
        <f>E30+E34+E37+E42</f>
        <v>0</v>
      </c>
      <c r="F29" s="359">
        <f t="shared" ref="F29:H29" si="15">F30+F34+F37+F42</f>
        <v>0</v>
      </c>
      <c r="G29" s="359">
        <f t="shared" si="15"/>
        <v>2.8250000000000002</v>
      </c>
      <c r="H29" s="359">
        <f t="shared" si="15"/>
        <v>0</v>
      </c>
      <c r="I29" s="359">
        <f t="shared" si="2"/>
        <v>2.5529999999999999</v>
      </c>
      <c r="J29" s="359">
        <f>J30+J34+J37+J42</f>
        <v>0</v>
      </c>
      <c r="K29" s="359">
        <f t="shared" ref="K29" si="16">K30+K34+K37+K42</f>
        <v>0</v>
      </c>
      <c r="L29" s="359">
        <f t="shared" ref="L29" si="17">L30+L34+L37+L42</f>
        <v>2.5529999999999999</v>
      </c>
      <c r="M29" s="359">
        <f t="shared" ref="M29" si="18">M30+M34+M37+M42</f>
        <v>0</v>
      </c>
      <c r="N29" s="359">
        <f t="shared" ref="N29:N35" si="19">P29+R29+T29+V29</f>
        <v>-0.27200000000000024</v>
      </c>
      <c r="O29" s="360">
        <f t="shared" si="11"/>
        <v>-9.6283185840708043</v>
      </c>
      <c r="P29" s="359">
        <v>0</v>
      </c>
      <c r="Q29" s="361" t="s">
        <v>284</v>
      </c>
      <c r="R29" s="359">
        <v>0</v>
      </c>
      <c r="S29" s="361" t="s">
        <v>284</v>
      </c>
      <c r="T29" s="359">
        <f t="shared" ref="T29:T35" si="20">L29-G29</f>
        <v>-0.27200000000000024</v>
      </c>
      <c r="U29" s="360">
        <f t="shared" si="14"/>
        <v>-9.6283185840708043</v>
      </c>
      <c r="V29" s="362">
        <v>0</v>
      </c>
      <c r="W29" s="361" t="s">
        <v>284</v>
      </c>
      <c r="X29" s="363" t="s">
        <v>385</v>
      </c>
    </row>
    <row r="30" spans="1:24" ht="42.75" customHeight="1">
      <c r="A30" s="340" t="s">
        <v>479</v>
      </c>
      <c r="B30" s="341" t="s">
        <v>1132</v>
      </c>
      <c r="C30" s="336" t="s">
        <v>385</v>
      </c>
      <c r="D30" s="337">
        <f t="shared" si="0"/>
        <v>2.8250000000000002</v>
      </c>
      <c r="E30" s="337">
        <f>E31+E32+E33</f>
        <v>0</v>
      </c>
      <c r="F30" s="337">
        <f t="shared" ref="F30:H30" si="21">F31+F32+F33</f>
        <v>0</v>
      </c>
      <c r="G30" s="337">
        <f t="shared" si="21"/>
        <v>2.8250000000000002</v>
      </c>
      <c r="H30" s="337">
        <f t="shared" si="21"/>
        <v>0</v>
      </c>
      <c r="I30" s="337">
        <f t="shared" si="2"/>
        <v>2.5529999999999999</v>
      </c>
      <c r="J30" s="337">
        <f>J31+J32+J33</f>
        <v>0</v>
      </c>
      <c r="K30" s="337">
        <f t="shared" ref="K30" si="22">K31+K32+K33</f>
        <v>0</v>
      </c>
      <c r="L30" s="337">
        <f t="shared" ref="L30" si="23">L31+L32+L33</f>
        <v>2.5529999999999999</v>
      </c>
      <c r="M30" s="337">
        <f t="shared" ref="M30" si="24">M31+M32+M33</f>
        <v>0</v>
      </c>
      <c r="N30" s="337">
        <f t="shared" si="19"/>
        <v>-0.27200000000000024</v>
      </c>
      <c r="O30" s="342">
        <f t="shared" si="11"/>
        <v>-9.6283185840708043</v>
      </c>
      <c r="P30" s="337">
        <v>0</v>
      </c>
      <c r="Q30" s="338" t="s">
        <v>284</v>
      </c>
      <c r="R30" s="337">
        <v>0</v>
      </c>
      <c r="S30" s="338" t="s">
        <v>284</v>
      </c>
      <c r="T30" s="337">
        <f t="shared" si="20"/>
        <v>-0.27200000000000024</v>
      </c>
      <c r="U30" s="342">
        <f t="shared" si="14"/>
        <v>-9.6283185840708043</v>
      </c>
      <c r="V30" s="421">
        <v>0</v>
      </c>
      <c r="W30" s="338" t="s">
        <v>284</v>
      </c>
      <c r="X30" s="422" t="s">
        <v>385</v>
      </c>
    </row>
    <row r="31" spans="1:24" ht="42.75" customHeight="1">
      <c r="A31" s="445" t="s">
        <v>1013</v>
      </c>
      <c r="B31" s="446" t="s">
        <v>1133</v>
      </c>
      <c r="C31" s="447" t="s">
        <v>385</v>
      </c>
      <c r="D31" s="448">
        <f t="shared" si="0"/>
        <v>2.8250000000000002</v>
      </c>
      <c r="E31" s="448">
        <v>0</v>
      </c>
      <c r="F31" s="448">
        <v>0</v>
      </c>
      <c r="G31" s="448">
        <f>'10'!G31</f>
        <v>2.8250000000000002</v>
      </c>
      <c r="H31" s="448">
        <v>0</v>
      </c>
      <c r="I31" s="448">
        <f t="shared" si="2"/>
        <v>2.5529999999999999</v>
      </c>
      <c r="J31" s="448">
        <v>0</v>
      </c>
      <c r="K31" s="448">
        <v>0</v>
      </c>
      <c r="L31" s="448">
        <f>'10'!H31</f>
        <v>2.5529999999999999</v>
      </c>
      <c r="M31" s="448">
        <v>0</v>
      </c>
      <c r="N31" s="448">
        <f t="shared" si="19"/>
        <v>-0.27200000000000024</v>
      </c>
      <c r="O31" s="449">
        <f t="shared" si="11"/>
        <v>-9.6283185840708043</v>
      </c>
      <c r="P31" s="448">
        <v>0</v>
      </c>
      <c r="Q31" s="452" t="s">
        <v>284</v>
      </c>
      <c r="R31" s="448">
        <v>0</v>
      </c>
      <c r="S31" s="452" t="s">
        <v>284</v>
      </c>
      <c r="T31" s="448">
        <f>L31-G31</f>
        <v>-0.27200000000000024</v>
      </c>
      <c r="U31" s="449">
        <f t="shared" si="14"/>
        <v>-9.6283185840708043</v>
      </c>
      <c r="V31" s="466">
        <v>0</v>
      </c>
      <c r="W31" s="452" t="s">
        <v>284</v>
      </c>
      <c r="X31" s="467" t="s">
        <v>385</v>
      </c>
    </row>
    <row r="32" spans="1:24" ht="42.75" customHeight="1">
      <c r="A32" s="450" t="s">
        <v>1018</v>
      </c>
      <c r="B32" s="451" t="s">
        <v>1134</v>
      </c>
      <c r="C32" s="447" t="s">
        <v>385</v>
      </c>
      <c r="D32" s="448">
        <f t="shared" si="0"/>
        <v>0</v>
      </c>
      <c r="E32" s="448">
        <v>0</v>
      </c>
      <c r="F32" s="448">
        <v>0</v>
      </c>
      <c r="G32" s="448">
        <v>0</v>
      </c>
      <c r="H32" s="448">
        <v>0</v>
      </c>
      <c r="I32" s="448">
        <f t="shared" si="2"/>
        <v>0</v>
      </c>
      <c r="J32" s="448">
        <v>0</v>
      </c>
      <c r="K32" s="448">
        <v>0</v>
      </c>
      <c r="L32" s="448">
        <v>0</v>
      </c>
      <c r="M32" s="448">
        <v>0</v>
      </c>
      <c r="N32" s="448">
        <f t="shared" si="19"/>
        <v>0</v>
      </c>
      <c r="O32" s="449" t="str">
        <f t="shared" si="11"/>
        <v>-</v>
      </c>
      <c r="P32" s="448">
        <v>0</v>
      </c>
      <c r="Q32" s="452" t="s">
        <v>284</v>
      </c>
      <c r="R32" s="448">
        <v>0</v>
      </c>
      <c r="S32" s="452" t="s">
        <v>284</v>
      </c>
      <c r="T32" s="448">
        <f t="shared" si="20"/>
        <v>0</v>
      </c>
      <c r="U32" s="452" t="s">
        <v>284</v>
      </c>
      <c r="V32" s="466">
        <v>0</v>
      </c>
      <c r="W32" s="452" t="s">
        <v>284</v>
      </c>
      <c r="X32" s="467" t="s">
        <v>385</v>
      </c>
    </row>
    <row r="33" spans="1:24" ht="42.75" customHeight="1">
      <c r="A33" s="450" t="s">
        <v>1020</v>
      </c>
      <c r="B33" s="451" t="s">
        <v>1135</v>
      </c>
      <c r="C33" s="447" t="s">
        <v>385</v>
      </c>
      <c r="D33" s="448">
        <f t="shared" si="0"/>
        <v>0</v>
      </c>
      <c r="E33" s="448">
        <v>0</v>
      </c>
      <c r="F33" s="448">
        <v>0</v>
      </c>
      <c r="G33" s="448">
        <v>0</v>
      </c>
      <c r="H33" s="448">
        <v>0</v>
      </c>
      <c r="I33" s="448">
        <f t="shared" si="2"/>
        <v>0</v>
      </c>
      <c r="J33" s="448">
        <v>0</v>
      </c>
      <c r="K33" s="448">
        <v>0</v>
      </c>
      <c r="L33" s="448">
        <v>0</v>
      </c>
      <c r="M33" s="448">
        <v>0</v>
      </c>
      <c r="N33" s="448">
        <f t="shared" si="19"/>
        <v>0</v>
      </c>
      <c r="O33" s="449" t="str">
        <f t="shared" si="11"/>
        <v>-</v>
      </c>
      <c r="P33" s="448">
        <v>0</v>
      </c>
      <c r="Q33" s="452" t="s">
        <v>284</v>
      </c>
      <c r="R33" s="448">
        <v>0</v>
      </c>
      <c r="S33" s="452" t="s">
        <v>284</v>
      </c>
      <c r="T33" s="448">
        <f t="shared" si="20"/>
        <v>0</v>
      </c>
      <c r="U33" s="452" t="s">
        <v>284</v>
      </c>
      <c r="V33" s="466">
        <v>0</v>
      </c>
      <c r="W33" s="452" t="s">
        <v>284</v>
      </c>
      <c r="X33" s="467" t="s">
        <v>385</v>
      </c>
    </row>
    <row r="34" spans="1:24" ht="42.75" customHeight="1">
      <c r="A34" s="334" t="s">
        <v>481</v>
      </c>
      <c r="B34" s="335" t="s">
        <v>1136</v>
      </c>
      <c r="C34" s="336" t="s">
        <v>385</v>
      </c>
      <c r="D34" s="337">
        <f t="shared" si="0"/>
        <v>0</v>
      </c>
      <c r="E34" s="337">
        <v>0</v>
      </c>
      <c r="F34" s="337">
        <v>0</v>
      </c>
      <c r="G34" s="337">
        <v>0</v>
      </c>
      <c r="H34" s="337"/>
      <c r="I34" s="337">
        <f t="shared" si="2"/>
        <v>0</v>
      </c>
      <c r="J34" s="337">
        <v>0</v>
      </c>
      <c r="K34" s="337">
        <v>0</v>
      </c>
      <c r="L34" s="337">
        <v>0</v>
      </c>
      <c r="M34" s="337">
        <v>0</v>
      </c>
      <c r="N34" s="337">
        <f t="shared" si="19"/>
        <v>0</v>
      </c>
      <c r="O34" s="342" t="str">
        <f t="shared" si="11"/>
        <v>-</v>
      </c>
      <c r="P34" s="337">
        <v>0</v>
      </c>
      <c r="Q34" s="338" t="s">
        <v>284</v>
      </c>
      <c r="R34" s="337">
        <v>0</v>
      </c>
      <c r="S34" s="338" t="s">
        <v>284</v>
      </c>
      <c r="T34" s="337">
        <f t="shared" si="20"/>
        <v>0</v>
      </c>
      <c r="U34" s="338" t="s">
        <v>284</v>
      </c>
      <c r="V34" s="421">
        <v>0</v>
      </c>
      <c r="W34" s="338" t="s">
        <v>284</v>
      </c>
      <c r="X34" s="422" t="s">
        <v>385</v>
      </c>
    </row>
    <row r="35" spans="1:24" ht="42.75" customHeight="1">
      <c r="A35" s="450" t="s">
        <v>1041</v>
      </c>
      <c r="B35" s="451" t="s">
        <v>1137</v>
      </c>
      <c r="C35" s="447" t="s">
        <v>385</v>
      </c>
      <c r="D35" s="448">
        <f t="shared" si="0"/>
        <v>0</v>
      </c>
      <c r="E35" s="448">
        <v>0</v>
      </c>
      <c r="F35" s="448">
        <v>0</v>
      </c>
      <c r="G35" s="448">
        <v>0</v>
      </c>
      <c r="H35" s="448">
        <v>0</v>
      </c>
      <c r="I35" s="448">
        <f t="shared" si="2"/>
        <v>0</v>
      </c>
      <c r="J35" s="448">
        <v>0</v>
      </c>
      <c r="K35" s="448">
        <v>0</v>
      </c>
      <c r="L35" s="448">
        <v>0</v>
      </c>
      <c r="M35" s="448">
        <v>0</v>
      </c>
      <c r="N35" s="448">
        <f t="shared" si="19"/>
        <v>0</v>
      </c>
      <c r="O35" s="449" t="str">
        <f t="shared" si="11"/>
        <v>-</v>
      </c>
      <c r="P35" s="448">
        <v>0</v>
      </c>
      <c r="Q35" s="452" t="s">
        <v>284</v>
      </c>
      <c r="R35" s="448">
        <v>0</v>
      </c>
      <c r="S35" s="452" t="s">
        <v>284</v>
      </c>
      <c r="T35" s="448">
        <f t="shared" si="20"/>
        <v>0</v>
      </c>
      <c r="U35" s="452" t="s">
        <v>284</v>
      </c>
      <c r="V35" s="466">
        <v>0</v>
      </c>
      <c r="W35" s="452" t="s">
        <v>284</v>
      </c>
      <c r="X35" s="467" t="s">
        <v>385</v>
      </c>
    </row>
    <row r="36" spans="1:24" ht="42.75" customHeight="1">
      <c r="A36" s="450" t="s">
        <v>1042</v>
      </c>
      <c r="B36" s="451" t="s">
        <v>1138</v>
      </c>
      <c r="C36" s="447" t="s">
        <v>385</v>
      </c>
      <c r="D36" s="448">
        <f t="shared" si="0"/>
        <v>0</v>
      </c>
      <c r="E36" s="448">
        <v>0</v>
      </c>
      <c r="F36" s="448">
        <v>0</v>
      </c>
      <c r="G36" s="448">
        <v>0</v>
      </c>
      <c r="H36" s="448">
        <v>0</v>
      </c>
      <c r="I36" s="448">
        <f t="shared" si="2"/>
        <v>0</v>
      </c>
      <c r="J36" s="448">
        <v>0</v>
      </c>
      <c r="K36" s="448">
        <v>0</v>
      </c>
      <c r="L36" s="448">
        <v>0</v>
      </c>
      <c r="M36" s="448">
        <v>0</v>
      </c>
      <c r="N36" s="448">
        <f t="shared" ref="N36:N44" si="25">P36+R36+T36+V36</f>
        <v>0</v>
      </c>
      <c r="O36" s="449" t="str">
        <f t="shared" si="11"/>
        <v>-</v>
      </c>
      <c r="P36" s="448">
        <v>0</v>
      </c>
      <c r="Q36" s="452" t="s">
        <v>284</v>
      </c>
      <c r="R36" s="448">
        <v>0</v>
      </c>
      <c r="S36" s="452" t="s">
        <v>284</v>
      </c>
      <c r="T36" s="448">
        <f t="shared" ref="T36:T44" si="26">L36-G36</f>
        <v>0</v>
      </c>
      <c r="U36" s="452" t="s">
        <v>284</v>
      </c>
      <c r="V36" s="466">
        <v>0</v>
      </c>
      <c r="W36" s="452" t="s">
        <v>284</v>
      </c>
      <c r="X36" s="467" t="s">
        <v>385</v>
      </c>
    </row>
    <row r="37" spans="1:24" ht="42.75" customHeight="1">
      <c r="A37" s="334" t="s">
        <v>483</v>
      </c>
      <c r="B37" s="335" t="s">
        <v>1139</v>
      </c>
      <c r="C37" s="336" t="s">
        <v>385</v>
      </c>
      <c r="D37" s="337">
        <f t="shared" si="0"/>
        <v>0</v>
      </c>
      <c r="E37" s="337">
        <v>0</v>
      </c>
      <c r="F37" s="337">
        <v>0</v>
      </c>
      <c r="G37" s="337">
        <v>0</v>
      </c>
      <c r="H37" s="337">
        <v>0</v>
      </c>
      <c r="I37" s="337">
        <f t="shared" si="2"/>
        <v>0</v>
      </c>
      <c r="J37" s="337">
        <v>0</v>
      </c>
      <c r="K37" s="337">
        <v>0</v>
      </c>
      <c r="L37" s="337">
        <v>0</v>
      </c>
      <c r="M37" s="337">
        <v>0</v>
      </c>
      <c r="N37" s="337">
        <f t="shared" si="25"/>
        <v>0</v>
      </c>
      <c r="O37" s="342" t="str">
        <f t="shared" si="11"/>
        <v>-</v>
      </c>
      <c r="P37" s="337">
        <v>0</v>
      </c>
      <c r="Q37" s="338" t="s">
        <v>284</v>
      </c>
      <c r="R37" s="337">
        <v>0</v>
      </c>
      <c r="S37" s="338" t="s">
        <v>284</v>
      </c>
      <c r="T37" s="337">
        <f t="shared" si="26"/>
        <v>0</v>
      </c>
      <c r="U37" s="338" t="s">
        <v>284</v>
      </c>
      <c r="V37" s="421">
        <v>0</v>
      </c>
      <c r="W37" s="338" t="s">
        <v>284</v>
      </c>
      <c r="X37" s="422" t="s">
        <v>385</v>
      </c>
    </row>
    <row r="38" spans="1:24" ht="42.75" customHeight="1">
      <c r="A38" s="450" t="s">
        <v>1140</v>
      </c>
      <c r="B38" s="451" t="s">
        <v>1141</v>
      </c>
      <c r="C38" s="447" t="s">
        <v>385</v>
      </c>
      <c r="D38" s="448">
        <f t="shared" si="0"/>
        <v>0</v>
      </c>
      <c r="E38" s="448">
        <v>0</v>
      </c>
      <c r="F38" s="448">
        <v>0</v>
      </c>
      <c r="G38" s="448">
        <v>0</v>
      </c>
      <c r="H38" s="448">
        <v>0</v>
      </c>
      <c r="I38" s="448">
        <f t="shared" si="2"/>
        <v>0</v>
      </c>
      <c r="J38" s="448">
        <v>0</v>
      </c>
      <c r="K38" s="448">
        <v>0</v>
      </c>
      <c r="L38" s="448">
        <v>0</v>
      </c>
      <c r="M38" s="448">
        <v>0</v>
      </c>
      <c r="N38" s="448">
        <f t="shared" si="25"/>
        <v>0</v>
      </c>
      <c r="O38" s="449" t="str">
        <f t="shared" si="11"/>
        <v>-</v>
      </c>
      <c r="P38" s="448">
        <v>0</v>
      </c>
      <c r="Q38" s="452" t="s">
        <v>284</v>
      </c>
      <c r="R38" s="448">
        <v>0</v>
      </c>
      <c r="S38" s="452" t="s">
        <v>284</v>
      </c>
      <c r="T38" s="448">
        <f t="shared" si="26"/>
        <v>0</v>
      </c>
      <c r="U38" s="452" t="s">
        <v>284</v>
      </c>
      <c r="V38" s="466">
        <v>0</v>
      </c>
      <c r="W38" s="452" t="s">
        <v>284</v>
      </c>
      <c r="X38" s="467" t="s">
        <v>385</v>
      </c>
    </row>
    <row r="39" spans="1:24" ht="42.75" customHeight="1">
      <c r="A39" s="450" t="s">
        <v>1142</v>
      </c>
      <c r="B39" s="451" t="s">
        <v>1143</v>
      </c>
      <c r="C39" s="447" t="s">
        <v>385</v>
      </c>
      <c r="D39" s="448">
        <f t="shared" si="0"/>
        <v>0</v>
      </c>
      <c r="E39" s="448">
        <v>0</v>
      </c>
      <c r="F39" s="448">
        <v>0</v>
      </c>
      <c r="G39" s="448">
        <v>0</v>
      </c>
      <c r="H39" s="448">
        <v>0</v>
      </c>
      <c r="I39" s="448">
        <f t="shared" si="2"/>
        <v>0</v>
      </c>
      <c r="J39" s="448">
        <v>0</v>
      </c>
      <c r="K39" s="448">
        <v>0</v>
      </c>
      <c r="L39" s="448">
        <v>0</v>
      </c>
      <c r="M39" s="448">
        <v>0</v>
      </c>
      <c r="N39" s="448">
        <f t="shared" si="25"/>
        <v>0</v>
      </c>
      <c r="O39" s="449" t="str">
        <f t="shared" si="11"/>
        <v>-</v>
      </c>
      <c r="P39" s="448">
        <v>0</v>
      </c>
      <c r="Q39" s="452" t="s">
        <v>284</v>
      </c>
      <c r="R39" s="448">
        <v>0</v>
      </c>
      <c r="S39" s="452" t="s">
        <v>284</v>
      </c>
      <c r="T39" s="448">
        <f t="shared" si="26"/>
        <v>0</v>
      </c>
      <c r="U39" s="452" t="s">
        <v>284</v>
      </c>
      <c r="V39" s="466">
        <v>0</v>
      </c>
      <c r="W39" s="452" t="s">
        <v>284</v>
      </c>
      <c r="X39" s="467" t="s">
        <v>385</v>
      </c>
    </row>
    <row r="40" spans="1:24" ht="42.75" customHeight="1">
      <c r="A40" s="450" t="s">
        <v>1144</v>
      </c>
      <c r="B40" s="451" t="s">
        <v>1145</v>
      </c>
      <c r="C40" s="447" t="s">
        <v>385</v>
      </c>
      <c r="D40" s="448">
        <f t="shared" si="0"/>
        <v>0</v>
      </c>
      <c r="E40" s="448">
        <v>0</v>
      </c>
      <c r="F40" s="448">
        <v>0</v>
      </c>
      <c r="G40" s="448">
        <v>0</v>
      </c>
      <c r="H40" s="448">
        <v>0</v>
      </c>
      <c r="I40" s="448">
        <f t="shared" si="2"/>
        <v>0</v>
      </c>
      <c r="J40" s="448">
        <v>0</v>
      </c>
      <c r="K40" s="448">
        <v>0</v>
      </c>
      <c r="L40" s="448">
        <v>0</v>
      </c>
      <c r="M40" s="448">
        <v>0</v>
      </c>
      <c r="N40" s="448">
        <f t="shared" si="25"/>
        <v>0</v>
      </c>
      <c r="O40" s="449" t="str">
        <f t="shared" si="11"/>
        <v>-</v>
      </c>
      <c r="P40" s="448">
        <v>0</v>
      </c>
      <c r="Q40" s="452" t="s">
        <v>284</v>
      </c>
      <c r="R40" s="448">
        <v>0</v>
      </c>
      <c r="S40" s="452" t="s">
        <v>284</v>
      </c>
      <c r="T40" s="448">
        <f t="shared" si="26"/>
        <v>0</v>
      </c>
      <c r="U40" s="452" t="s">
        <v>284</v>
      </c>
      <c r="V40" s="466">
        <v>0</v>
      </c>
      <c r="W40" s="452" t="s">
        <v>284</v>
      </c>
      <c r="X40" s="467" t="s">
        <v>385</v>
      </c>
    </row>
    <row r="41" spans="1:24" ht="42.75" customHeight="1">
      <c r="A41" s="450" t="s">
        <v>1146</v>
      </c>
      <c r="B41" s="451" t="s">
        <v>1147</v>
      </c>
      <c r="C41" s="447" t="s">
        <v>385</v>
      </c>
      <c r="D41" s="448">
        <f t="shared" si="0"/>
        <v>0</v>
      </c>
      <c r="E41" s="448">
        <v>0</v>
      </c>
      <c r="F41" s="448">
        <v>0</v>
      </c>
      <c r="G41" s="448">
        <v>0</v>
      </c>
      <c r="H41" s="448">
        <v>0</v>
      </c>
      <c r="I41" s="448">
        <f t="shared" si="2"/>
        <v>0</v>
      </c>
      <c r="J41" s="448">
        <v>0</v>
      </c>
      <c r="K41" s="448">
        <v>0</v>
      </c>
      <c r="L41" s="448">
        <v>0</v>
      </c>
      <c r="M41" s="448">
        <v>0</v>
      </c>
      <c r="N41" s="448">
        <f t="shared" si="25"/>
        <v>0</v>
      </c>
      <c r="O41" s="449" t="str">
        <f t="shared" si="11"/>
        <v>-</v>
      </c>
      <c r="P41" s="448">
        <v>0</v>
      </c>
      <c r="Q41" s="452" t="s">
        <v>284</v>
      </c>
      <c r="R41" s="448">
        <v>0</v>
      </c>
      <c r="S41" s="452" t="s">
        <v>284</v>
      </c>
      <c r="T41" s="448">
        <f t="shared" si="26"/>
        <v>0</v>
      </c>
      <c r="U41" s="452" t="s">
        <v>284</v>
      </c>
      <c r="V41" s="466">
        <v>0</v>
      </c>
      <c r="W41" s="452" t="s">
        <v>284</v>
      </c>
      <c r="X41" s="467" t="s">
        <v>385</v>
      </c>
    </row>
    <row r="42" spans="1:24" ht="42.75" customHeight="1">
      <c r="A42" s="334" t="s">
        <v>1148</v>
      </c>
      <c r="B42" s="335" t="s">
        <v>1149</v>
      </c>
      <c r="C42" s="336" t="s">
        <v>385</v>
      </c>
      <c r="D42" s="337">
        <f t="shared" si="0"/>
        <v>0</v>
      </c>
      <c r="E42" s="337">
        <v>0</v>
      </c>
      <c r="F42" s="337">
        <v>0</v>
      </c>
      <c r="G42" s="337">
        <v>0</v>
      </c>
      <c r="H42" s="337">
        <v>0</v>
      </c>
      <c r="I42" s="337">
        <f t="shared" si="2"/>
        <v>0</v>
      </c>
      <c r="J42" s="337">
        <v>0</v>
      </c>
      <c r="K42" s="337">
        <v>0</v>
      </c>
      <c r="L42" s="337">
        <v>0</v>
      </c>
      <c r="M42" s="337">
        <v>0</v>
      </c>
      <c r="N42" s="337">
        <f t="shared" si="25"/>
        <v>0</v>
      </c>
      <c r="O42" s="342" t="str">
        <f t="shared" si="11"/>
        <v>-</v>
      </c>
      <c r="P42" s="337">
        <v>0</v>
      </c>
      <c r="Q42" s="338" t="s">
        <v>284</v>
      </c>
      <c r="R42" s="337">
        <v>0</v>
      </c>
      <c r="S42" s="338" t="s">
        <v>284</v>
      </c>
      <c r="T42" s="337">
        <f t="shared" si="26"/>
        <v>0</v>
      </c>
      <c r="U42" s="338" t="s">
        <v>284</v>
      </c>
      <c r="V42" s="421">
        <v>0</v>
      </c>
      <c r="W42" s="338" t="s">
        <v>284</v>
      </c>
      <c r="X42" s="422" t="s">
        <v>385</v>
      </c>
    </row>
    <row r="43" spans="1:24" ht="42.75" customHeight="1">
      <c r="A43" s="450" t="s">
        <v>1150</v>
      </c>
      <c r="B43" s="451" t="s">
        <v>1151</v>
      </c>
      <c r="C43" s="447" t="s">
        <v>385</v>
      </c>
      <c r="D43" s="448">
        <f t="shared" si="0"/>
        <v>0</v>
      </c>
      <c r="E43" s="448">
        <v>0</v>
      </c>
      <c r="F43" s="448">
        <v>0</v>
      </c>
      <c r="G43" s="448">
        <v>0</v>
      </c>
      <c r="H43" s="448">
        <v>0</v>
      </c>
      <c r="I43" s="448">
        <f t="shared" si="2"/>
        <v>0</v>
      </c>
      <c r="J43" s="448">
        <v>0</v>
      </c>
      <c r="K43" s="448">
        <v>0</v>
      </c>
      <c r="L43" s="448">
        <v>0</v>
      </c>
      <c r="M43" s="448">
        <v>0</v>
      </c>
      <c r="N43" s="448">
        <f t="shared" si="25"/>
        <v>0</v>
      </c>
      <c r="O43" s="449" t="str">
        <f t="shared" si="11"/>
        <v>-</v>
      </c>
      <c r="P43" s="448">
        <v>0</v>
      </c>
      <c r="Q43" s="452" t="s">
        <v>284</v>
      </c>
      <c r="R43" s="448">
        <v>0</v>
      </c>
      <c r="S43" s="452" t="s">
        <v>284</v>
      </c>
      <c r="T43" s="448">
        <f t="shared" si="26"/>
        <v>0</v>
      </c>
      <c r="U43" s="452" t="s">
        <v>284</v>
      </c>
      <c r="V43" s="466">
        <v>0</v>
      </c>
      <c r="W43" s="452" t="s">
        <v>284</v>
      </c>
      <c r="X43" s="467" t="s">
        <v>385</v>
      </c>
    </row>
    <row r="44" spans="1:24" ht="42.75" customHeight="1">
      <c r="A44" s="450" t="s">
        <v>1152</v>
      </c>
      <c r="B44" s="451" t="s">
        <v>1153</v>
      </c>
      <c r="C44" s="447" t="s">
        <v>385</v>
      </c>
      <c r="D44" s="448">
        <f t="shared" si="0"/>
        <v>0</v>
      </c>
      <c r="E44" s="448">
        <v>0</v>
      </c>
      <c r="F44" s="448">
        <v>0</v>
      </c>
      <c r="G44" s="448">
        <v>0</v>
      </c>
      <c r="H44" s="448">
        <v>0</v>
      </c>
      <c r="I44" s="448">
        <f t="shared" si="2"/>
        <v>0</v>
      </c>
      <c r="J44" s="448">
        <v>0</v>
      </c>
      <c r="K44" s="448">
        <v>0</v>
      </c>
      <c r="L44" s="448">
        <v>0</v>
      </c>
      <c r="M44" s="448">
        <v>0</v>
      </c>
      <c r="N44" s="448">
        <f t="shared" si="25"/>
        <v>0</v>
      </c>
      <c r="O44" s="449" t="str">
        <f t="shared" si="11"/>
        <v>-</v>
      </c>
      <c r="P44" s="448">
        <v>0</v>
      </c>
      <c r="Q44" s="452" t="s">
        <v>284</v>
      </c>
      <c r="R44" s="448">
        <v>0</v>
      </c>
      <c r="S44" s="452" t="s">
        <v>284</v>
      </c>
      <c r="T44" s="448">
        <f t="shared" si="26"/>
        <v>0</v>
      </c>
      <c r="U44" s="452" t="s">
        <v>284</v>
      </c>
      <c r="V44" s="466">
        <v>0</v>
      </c>
      <c r="W44" s="452" t="s">
        <v>284</v>
      </c>
      <c r="X44" s="467" t="s">
        <v>385</v>
      </c>
    </row>
    <row r="45" spans="1:24" ht="42.75">
      <c r="A45" s="355" t="s">
        <v>400</v>
      </c>
      <c r="B45" s="364" t="s">
        <v>401</v>
      </c>
      <c r="C45" s="365" t="s">
        <v>385</v>
      </c>
      <c r="D45" s="359">
        <f t="shared" si="0"/>
        <v>8.2099999999999991</v>
      </c>
      <c r="E45" s="359">
        <f t="shared" ref="E45:H45" si="27">E46+E49+E56</f>
        <v>0</v>
      </c>
      <c r="F45" s="359">
        <f t="shared" si="27"/>
        <v>0</v>
      </c>
      <c r="G45" s="359">
        <f t="shared" si="27"/>
        <v>8.2099999999999991</v>
      </c>
      <c r="H45" s="359">
        <f t="shared" si="27"/>
        <v>0</v>
      </c>
      <c r="I45" s="359">
        <f t="shared" si="2"/>
        <v>8.5459999999999994</v>
      </c>
      <c r="J45" s="359">
        <f t="shared" ref="J45:M45" si="28">J46+J49+J56</f>
        <v>0</v>
      </c>
      <c r="K45" s="359">
        <f t="shared" si="28"/>
        <v>0</v>
      </c>
      <c r="L45" s="359">
        <f t="shared" si="28"/>
        <v>8.5459999999999994</v>
      </c>
      <c r="M45" s="359">
        <f t="shared" si="28"/>
        <v>0</v>
      </c>
      <c r="N45" s="359">
        <f t="shared" si="12"/>
        <v>0.3360000000000003</v>
      </c>
      <c r="O45" s="360">
        <f t="shared" si="11"/>
        <v>4.092570036540808</v>
      </c>
      <c r="P45" s="359">
        <v>0</v>
      </c>
      <c r="Q45" s="361" t="s">
        <v>284</v>
      </c>
      <c r="R45" s="359">
        <v>0</v>
      </c>
      <c r="S45" s="361" t="s">
        <v>284</v>
      </c>
      <c r="T45" s="359">
        <f t="shared" si="13"/>
        <v>0.3360000000000003</v>
      </c>
      <c r="U45" s="360">
        <f t="shared" si="14"/>
        <v>4.092570036540808</v>
      </c>
      <c r="V45" s="362">
        <v>0</v>
      </c>
      <c r="W45" s="361" t="s">
        <v>284</v>
      </c>
      <c r="X45" s="363" t="s">
        <v>385</v>
      </c>
    </row>
    <row r="46" spans="1:24" s="52" customFormat="1" ht="55.5" customHeight="1">
      <c r="A46" s="423" t="s">
        <v>402</v>
      </c>
      <c r="B46" s="414" t="s">
        <v>403</v>
      </c>
      <c r="C46" s="336" t="s">
        <v>385</v>
      </c>
      <c r="D46" s="337">
        <f t="shared" si="0"/>
        <v>0</v>
      </c>
      <c r="E46" s="337">
        <f t="shared" ref="E46" si="29">E47</f>
        <v>0</v>
      </c>
      <c r="F46" s="337">
        <f t="shared" ref="F46" si="30">F47</f>
        <v>0</v>
      </c>
      <c r="G46" s="337">
        <f t="shared" ref="G46" si="31">G47</f>
        <v>0</v>
      </c>
      <c r="H46" s="337">
        <f t="shared" ref="H46" si="32">H47</f>
        <v>0</v>
      </c>
      <c r="I46" s="337">
        <f t="shared" si="2"/>
        <v>0</v>
      </c>
      <c r="J46" s="337">
        <f t="shared" ref="J46:M46" si="33">J47</f>
        <v>0</v>
      </c>
      <c r="K46" s="337">
        <f t="shared" si="33"/>
        <v>0</v>
      </c>
      <c r="L46" s="337">
        <f t="shared" si="33"/>
        <v>0</v>
      </c>
      <c r="M46" s="337">
        <f t="shared" si="33"/>
        <v>0</v>
      </c>
      <c r="N46" s="337">
        <f t="shared" si="12"/>
        <v>0</v>
      </c>
      <c r="O46" s="342">
        <f t="shared" si="11"/>
        <v>0</v>
      </c>
      <c r="P46" s="337">
        <v>0</v>
      </c>
      <c r="Q46" s="338" t="s">
        <v>284</v>
      </c>
      <c r="R46" s="337">
        <v>0</v>
      </c>
      <c r="S46" s="338" t="s">
        <v>284</v>
      </c>
      <c r="T46" s="337">
        <f t="shared" si="13"/>
        <v>0</v>
      </c>
      <c r="U46" s="424">
        <v>0</v>
      </c>
      <c r="V46" s="421">
        <v>0</v>
      </c>
      <c r="W46" s="338" t="s">
        <v>284</v>
      </c>
      <c r="X46" s="339" t="s">
        <v>385</v>
      </c>
    </row>
    <row r="47" spans="1:24" s="52" customFormat="1" ht="28.5">
      <c r="A47" s="468" t="s">
        <v>404</v>
      </c>
      <c r="B47" s="455" t="s">
        <v>405</v>
      </c>
      <c r="C47" s="447" t="s">
        <v>385</v>
      </c>
      <c r="D47" s="448">
        <f t="shared" si="0"/>
        <v>0</v>
      </c>
      <c r="E47" s="448">
        <v>0</v>
      </c>
      <c r="F47" s="448">
        <v>0</v>
      </c>
      <c r="G47" s="448">
        <v>0</v>
      </c>
      <c r="H47" s="448">
        <v>0</v>
      </c>
      <c r="I47" s="448">
        <f t="shared" si="2"/>
        <v>0</v>
      </c>
      <c r="J47" s="448">
        <v>0</v>
      </c>
      <c r="K47" s="448">
        <v>0</v>
      </c>
      <c r="L47" s="448">
        <v>0</v>
      </c>
      <c r="M47" s="448">
        <v>0</v>
      </c>
      <c r="N47" s="448">
        <f t="shared" si="12"/>
        <v>0</v>
      </c>
      <c r="O47" s="449">
        <f t="shared" si="11"/>
        <v>0</v>
      </c>
      <c r="P47" s="448">
        <v>0</v>
      </c>
      <c r="Q47" s="452" t="s">
        <v>284</v>
      </c>
      <c r="R47" s="448">
        <v>0</v>
      </c>
      <c r="S47" s="452" t="s">
        <v>284</v>
      </c>
      <c r="T47" s="448">
        <f t="shared" si="13"/>
        <v>0</v>
      </c>
      <c r="U47" s="457">
        <v>0</v>
      </c>
      <c r="V47" s="466">
        <v>0</v>
      </c>
      <c r="W47" s="452" t="s">
        <v>284</v>
      </c>
      <c r="X47" s="453" t="s">
        <v>385</v>
      </c>
    </row>
    <row r="48" spans="1:24" s="52" customFormat="1" ht="53.25" customHeight="1">
      <c r="A48" s="454" t="s">
        <v>1051</v>
      </c>
      <c r="B48" s="455" t="s">
        <v>1154</v>
      </c>
      <c r="C48" s="447"/>
      <c r="D48" s="448">
        <f t="shared" si="0"/>
        <v>0</v>
      </c>
      <c r="E48" s="448">
        <v>0</v>
      </c>
      <c r="F48" s="448">
        <v>0</v>
      </c>
      <c r="G48" s="448">
        <v>0</v>
      </c>
      <c r="H48" s="448">
        <v>0</v>
      </c>
      <c r="I48" s="448">
        <f t="shared" si="2"/>
        <v>0</v>
      </c>
      <c r="J48" s="448">
        <v>0</v>
      </c>
      <c r="K48" s="448">
        <v>0</v>
      </c>
      <c r="L48" s="448">
        <v>0</v>
      </c>
      <c r="M48" s="448">
        <v>0</v>
      </c>
      <c r="N48" s="448">
        <f t="shared" si="12"/>
        <v>0</v>
      </c>
      <c r="O48" s="449">
        <f t="shared" si="11"/>
        <v>0</v>
      </c>
      <c r="P48" s="448">
        <v>0</v>
      </c>
      <c r="Q48" s="452" t="s">
        <v>284</v>
      </c>
      <c r="R48" s="448">
        <v>0</v>
      </c>
      <c r="S48" s="452" t="s">
        <v>284</v>
      </c>
      <c r="T48" s="448">
        <f t="shared" ref="T48" si="34">L48-G48</f>
        <v>0</v>
      </c>
      <c r="U48" s="457">
        <v>0</v>
      </c>
      <c r="V48" s="466">
        <v>0</v>
      </c>
      <c r="W48" s="452" t="s">
        <v>284</v>
      </c>
      <c r="X48" s="453"/>
    </row>
    <row r="49" spans="1:24" ht="42.75">
      <c r="A49" s="423" t="s">
        <v>406</v>
      </c>
      <c r="B49" s="414" t="s">
        <v>407</v>
      </c>
      <c r="C49" s="336" t="s">
        <v>385</v>
      </c>
      <c r="D49" s="337">
        <f t="shared" si="0"/>
        <v>6.06</v>
      </c>
      <c r="E49" s="337">
        <f t="shared" ref="E49:H49" si="35">E50+E54</f>
        <v>0</v>
      </c>
      <c r="F49" s="337">
        <f t="shared" si="35"/>
        <v>0</v>
      </c>
      <c r="G49" s="337">
        <f t="shared" si="35"/>
        <v>6.06</v>
      </c>
      <c r="H49" s="337">
        <f t="shared" si="35"/>
        <v>0</v>
      </c>
      <c r="I49" s="337">
        <f t="shared" si="2"/>
        <v>5.649</v>
      </c>
      <c r="J49" s="337">
        <f t="shared" ref="J49:M49" si="36">J50+J54</f>
        <v>0</v>
      </c>
      <c r="K49" s="337">
        <f t="shared" si="36"/>
        <v>0</v>
      </c>
      <c r="L49" s="337">
        <f t="shared" si="36"/>
        <v>5.649</v>
      </c>
      <c r="M49" s="337">
        <f t="shared" si="36"/>
        <v>0</v>
      </c>
      <c r="N49" s="337">
        <f t="shared" si="12"/>
        <v>-0.41099999999999959</v>
      </c>
      <c r="O49" s="342">
        <f t="shared" si="11"/>
        <v>-6.7821782178217758</v>
      </c>
      <c r="P49" s="337">
        <v>0</v>
      </c>
      <c r="Q49" s="338" t="s">
        <v>284</v>
      </c>
      <c r="R49" s="337">
        <v>0</v>
      </c>
      <c r="S49" s="338" t="s">
        <v>284</v>
      </c>
      <c r="T49" s="337">
        <f t="shared" si="13"/>
        <v>-0.41099999999999959</v>
      </c>
      <c r="U49" s="342">
        <f t="shared" si="14"/>
        <v>-6.7821782178217758</v>
      </c>
      <c r="V49" s="421">
        <v>0</v>
      </c>
      <c r="W49" s="338" t="s">
        <v>284</v>
      </c>
      <c r="X49" s="422" t="s">
        <v>385</v>
      </c>
    </row>
    <row r="50" spans="1:24" ht="30">
      <c r="A50" s="468" t="s">
        <v>408</v>
      </c>
      <c r="B50" s="469" t="s">
        <v>409</v>
      </c>
      <c r="C50" s="470" t="s">
        <v>385</v>
      </c>
      <c r="D50" s="456">
        <f>E50+F50+G50+H50</f>
        <v>5.4809999999999999</v>
      </c>
      <c r="E50" s="456">
        <f t="shared" ref="E50:H50" si="37">E52+E53</f>
        <v>0</v>
      </c>
      <c r="F50" s="456">
        <f t="shared" si="37"/>
        <v>0</v>
      </c>
      <c r="G50" s="456">
        <f>G52+G53+G51</f>
        <v>5.4809999999999999</v>
      </c>
      <c r="H50" s="456">
        <f t="shared" si="37"/>
        <v>0</v>
      </c>
      <c r="I50" s="456">
        <f>J50+K50+L50+M50</f>
        <v>5.2309999999999999</v>
      </c>
      <c r="J50" s="456">
        <f t="shared" ref="J50:K50" si="38">J52+J53</f>
        <v>0</v>
      </c>
      <c r="K50" s="456">
        <f t="shared" si="38"/>
        <v>0</v>
      </c>
      <c r="L50" s="456">
        <f>L52+L53+L51</f>
        <v>5.2309999999999999</v>
      </c>
      <c r="M50" s="456">
        <f t="shared" ref="M50" si="39">M52+M53</f>
        <v>0</v>
      </c>
      <c r="N50" s="456">
        <f t="shared" si="12"/>
        <v>-0.25</v>
      </c>
      <c r="O50" s="457">
        <f t="shared" ref="O50:O54" si="40">U50</f>
        <v>-4.5612114577631822</v>
      </c>
      <c r="P50" s="456">
        <v>0</v>
      </c>
      <c r="Q50" s="452" t="s">
        <v>284</v>
      </c>
      <c r="R50" s="456">
        <v>0</v>
      </c>
      <c r="S50" s="452" t="s">
        <v>284</v>
      </c>
      <c r="T50" s="456">
        <f t="shared" si="13"/>
        <v>-0.25</v>
      </c>
      <c r="U50" s="457">
        <f t="shared" si="14"/>
        <v>-4.5612114577631822</v>
      </c>
      <c r="V50" s="471">
        <v>0</v>
      </c>
      <c r="W50" s="452" t="s">
        <v>284</v>
      </c>
      <c r="X50" s="467" t="s">
        <v>385</v>
      </c>
    </row>
    <row r="51" spans="1:24" ht="45">
      <c r="A51" s="77" t="s">
        <v>410</v>
      </c>
      <c r="B51" s="78" t="s">
        <v>411</v>
      </c>
      <c r="C51" s="87" t="s">
        <v>412</v>
      </c>
      <c r="D51" s="90">
        <f>E51+F51+G51+H51</f>
        <v>1.391</v>
      </c>
      <c r="E51" s="90">
        <v>0</v>
      </c>
      <c r="F51" s="90">
        <v>0</v>
      </c>
      <c r="G51" s="90">
        <f>'10'!G51</f>
        <v>1.391</v>
      </c>
      <c r="H51" s="90">
        <v>0</v>
      </c>
      <c r="I51" s="90">
        <f>J51+K51+L51+M51</f>
        <v>1.1639999999999999</v>
      </c>
      <c r="J51" s="90">
        <v>0</v>
      </c>
      <c r="K51" s="90">
        <v>0</v>
      </c>
      <c r="L51" s="90">
        <f>'10'!H51</f>
        <v>1.1639999999999999</v>
      </c>
      <c r="M51" s="90">
        <v>0</v>
      </c>
      <c r="N51" s="90">
        <f t="shared" si="12"/>
        <v>-0.22700000000000009</v>
      </c>
      <c r="O51" s="91">
        <f t="shared" si="40"/>
        <v>-16.319194823867729</v>
      </c>
      <c r="P51" s="90">
        <v>0</v>
      </c>
      <c r="Q51" s="308" t="s">
        <v>284</v>
      </c>
      <c r="R51" s="90">
        <v>0</v>
      </c>
      <c r="S51" s="308" t="s">
        <v>284</v>
      </c>
      <c r="T51" s="90">
        <f t="shared" si="13"/>
        <v>-0.22700000000000009</v>
      </c>
      <c r="U51" s="91">
        <f t="shared" si="14"/>
        <v>-16.319194823867729</v>
      </c>
      <c r="V51" s="5">
        <v>0</v>
      </c>
      <c r="W51" s="308" t="s">
        <v>284</v>
      </c>
      <c r="X51" s="298" t="s">
        <v>385</v>
      </c>
    </row>
    <row r="52" spans="1:24" ht="76.5" hidden="1" customHeight="1">
      <c r="A52" s="77" t="s">
        <v>442</v>
      </c>
      <c r="B52" s="78" t="s">
        <v>414</v>
      </c>
      <c r="C52" s="87" t="s">
        <v>308</v>
      </c>
      <c r="D52" s="90">
        <f>E52+F52+G52+H52</f>
        <v>0</v>
      </c>
      <c r="E52" s="90">
        <v>0</v>
      </c>
      <c r="F52" s="90">
        <v>0</v>
      </c>
      <c r="G52" s="90">
        <v>0</v>
      </c>
      <c r="H52" s="90">
        <v>0</v>
      </c>
      <c r="I52" s="90">
        <f>J52+K52+L52+M52</f>
        <v>0</v>
      </c>
      <c r="J52" s="90">
        <v>0</v>
      </c>
      <c r="K52" s="90">
        <v>0</v>
      </c>
      <c r="L52" s="90">
        <v>0</v>
      </c>
      <c r="M52" s="90">
        <v>0</v>
      </c>
      <c r="N52" s="90">
        <f t="shared" si="12"/>
        <v>0</v>
      </c>
      <c r="O52" s="91" t="e">
        <f t="shared" si="40"/>
        <v>#DIV/0!</v>
      </c>
      <c r="P52" s="90">
        <v>0</v>
      </c>
      <c r="Q52" s="308" t="s">
        <v>284</v>
      </c>
      <c r="R52" s="90">
        <v>0</v>
      </c>
      <c r="S52" s="308" t="s">
        <v>284</v>
      </c>
      <c r="T52" s="90">
        <f>L52-G52</f>
        <v>0</v>
      </c>
      <c r="U52" s="91" t="e">
        <f t="shared" si="14"/>
        <v>#DIV/0!</v>
      </c>
      <c r="V52" s="5">
        <v>0</v>
      </c>
      <c r="W52" s="308" t="s">
        <v>284</v>
      </c>
      <c r="X52" s="298" t="s">
        <v>385</v>
      </c>
    </row>
    <row r="53" spans="1:24" ht="60">
      <c r="A53" s="77" t="s">
        <v>443</v>
      </c>
      <c r="B53" s="78" t="s">
        <v>416</v>
      </c>
      <c r="C53" s="87" t="s">
        <v>417</v>
      </c>
      <c r="D53" s="90">
        <f t="shared" ref="D53:D55" si="41">E53+F53+G53+H53</f>
        <v>4.09</v>
      </c>
      <c r="E53" s="90">
        <v>0</v>
      </c>
      <c r="F53" s="90">
        <v>0</v>
      </c>
      <c r="G53" s="90">
        <f>'10'!G53</f>
        <v>4.09</v>
      </c>
      <c r="H53" s="90">
        <v>0</v>
      </c>
      <c r="I53" s="90">
        <f t="shared" ref="I53:I81" si="42">J53+K53+L53+M53</f>
        <v>4.0670000000000002</v>
      </c>
      <c r="J53" s="90">
        <v>0</v>
      </c>
      <c r="K53" s="90">
        <v>0</v>
      </c>
      <c r="L53" s="90">
        <f>'10'!H53</f>
        <v>4.0670000000000002</v>
      </c>
      <c r="M53" s="90">
        <v>0</v>
      </c>
      <c r="N53" s="90">
        <f t="shared" ref="N53" si="43">P53+R53+T53+V53</f>
        <v>-2.2999999999999687E-2</v>
      </c>
      <c r="O53" s="91">
        <f t="shared" si="40"/>
        <v>-0.56234718826405106</v>
      </c>
      <c r="P53" s="90">
        <v>0</v>
      </c>
      <c r="Q53" s="308" t="s">
        <v>284</v>
      </c>
      <c r="R53" s="90">
        <v>0</v>
      </c>
      <c r="S53" s="308" t="s">
        <v>284</v>
      </c>
      <c r="T53" s="90">
        <f t="shared" ref="T53" si="44">L53-G53</f>
        <v>-2.2999999999999687E-2</v>
      </c>
      <c r="U53" s="91">
        <f t="shared" si="14"/>
        <v>-0.56234718826405106</v>
      </c>
      <c r="V53" s="5">
        <v>0</v>
      </c>
      <c r="W53" s="308" t="s">
        <v>284</v>
      </c>
      <c r="X53" s="298" t="s">
        <v>385</v>
      </c>
    </row>
    <row r="54" spans="1:24" s="52" customFormat="1" ht="42.75">
      <c r="A54" s="458" t="s">
        <v>418</v>
      </c>
      <c r="B54" s="459" t="s">
        <v>419</v>
      </c>
      <c r="C54" s="460" t="s">
        <v>385</v>
      </c>
      <c r="D54" s="448">
        <f t="shared" si="41"/>
        <v>0.57899999999999996</v>
      </c>
      <c r="E54" s="448">
        <v>0</v>
      </c>
      <c r="F54" s="448">
        <v>0</v>
      </c>
      <c r="G54" s="448">
        <f>G55</f>
        <v>0.57899999999999996</v>
      </c>
      <c r="H54" s="448">
        <v>0</v>
      </c>
      <c r="I54" s="448">
        <f t="shared" si="42"/>
        <v>0.41799999999999998</v>
      </c>
      <c r="J54" s="448">
        <v>0</v>
      </c>
      <c r="K54" s="448">
        <v>0</v>
      </c>
      <c r="L54" s="448">
        <f>L55</f>
        <v>0.41799999999999998</v>
      </c>
      <c r="M54" s="448">
        <v>0</v>
      </c>
      <c r="N54" s="448">
        <f t="shared" si="12"/>
        <v>-0.16099999999999998</v>
      </c>
      <c r="O54" s="457">
        <f t="shared" si="40"/>
        <v>-27.80656303972366</v>
      </c>
      <c r="P54" s="448">
        <v>0</v>
      </c>
      <c r="Q54" s="452" t="s">
        <v>284</v>
      </c>
      <c r="R54" s="448">
        <v>0</v>
      </c>
      <c r="S54" s="452" t="s">
        <v>284</v>
      </c>
      <c r="T54" s="448">
        <f t="shared" si="13"/>
        <v>-0.16099999999999998</v>
      </c>
      <c r="U54" s="449">
        <f>(T54/G54)*100</f>
        <v>-27.80656303972366</v>
      </c>
      <c r="V54" s="466">
        <v>0</v>
      </c>
      <c r="W54" s="452" t="s">
        <v>284</v>
      </c>
      <c r="X54" s="453" t="s">
        <v>385</v>
      </c>
    </row>
    <row r="55" spans="1:24" ht="63">
      <c r="A55" s="79" t="s">
        <v>420</v>
      </c>
      <c r="B55" s="80" t="s">
        <v>421</v>
      </c>
      <c r="C55" s="88" t="s">
        <v>422</v>
      </c>
      <c r="D55" s="90">
        <f t="shared" si="41"/>
        <v>0.57899999999999996</v>
      </c>
      <c r="E55" s="90">
        <v>0</v>
      </c>
      <c r="F55" s="90">
        <v>0</v>
      </c>
      <c r="G55" s="90">
        <f>'10'!G55</f>
        <v>0.57899999999999996</v>
      </c>
      <c r="H55" s="90">
        <v>0</v>
      </c>
      <c r="I55" s="90">
        <f t="shared" si="42"/>
        <v>0.41799999999999998</v>
      </c>
      <c r="J55" s="90">
        <v>0</v>
      </c>
      <c r="K55" s="90">
        <v>0</v>
      </c>
      <c r="L55" s="90">
        <f>'10'!H55</f>
        <v>0.41799999999999998</v>
      </c>
      <c r="M55" s="90">
        <v>0</v>
      </c>
      <c r="N55" s="90">
        <f t="shared" ref="N55" si="45">P55+R55+T55+V55</f>
        <v>-0.16099999999999998</v>
      </c>
      <c r="O55" s="91">
        <f t="shared" ref="O55:O60" si="46">U55</f>
        <v>-27.80656303972366</v>
      </c>
      <c r="P55" s="90">
        <v>0</v>
      </c>
      <c r="Q55" s="308" t="s">
        <v>284</v>
      </c>
      <c r="R55" s="90">
        <v>0</v>
      </c>
      <c r="S55" s="308" t="s">
        <v>284</v>
      </c>
      <c r="T55" s="90">
        <f t="shared" ref="T55" si="47">L55-G55</f>
        <v>-0.16099999999999998</v>
      </c>
      <c r="U55" s="91">
        <f t="shared" si="14"/>
        <v>-27.80656303972366</v>
      </c>
      <c r="V55" s="5">
        <v>0</v>
      </c>
      <c r="W55" s="308" t="s">
        <v>284</v>
      </c>
      <c r="X55" s="298" t="s">
        <v>385</v>
      </c>
    </row>
    <row r="56" spans="1:24" ht="42.75">
      <c r="A56" s="423" t="s">
        <v>423</v>
      </c>
      <c r="B56" s="415" t="s">
        <v>424</v>
      </c>
      <c r="C56" s="416" t="s">
        <v>385</v>
      </c>
      <c r="D56" s="337">
        <f t="shared" ref="D56:D81" si="48">E56+F56+G56+H56</f>
        <v>2.15</v>
      </c>
      <c r="E56" s="337">
        <f t="shared" ref="E56:M57" si="49">E57</f>
        <v>0</v>
      </c>
      <c r="F56" s="337">
        <f t="shared" si="49"/>
        <v>0</v>
      </c>
      <c r="G56" s="337">
        <f t="shared" si="49"/>
        <v>2.15</v>
      </c>
      <c r="H56" s="337">
        <f t="shared" si="49"/>
        <v>0</v>
      </c>
      <c r="I56" s="337">
        <f t="shared" si="42"/>
        <v>2.8970000000000002</v>
      </c>
      <c r="J56" s="337">
        <f t="shared" si="49"/>
        <v>0</v>
      </c>
      <c r="K56" s="337">
        <f t="shared" si="49"/>
        <v>0</v>
      </c>
      <c r="L56" s="337">
        <f t="shared" si="49"/>
        <v>2.8970000000000002</v>
      </c>
      <c r="M56" s="337">
        <f t="shared" si="49"/>
        <v>0</v>
      </c>
      <c r="N56" s="337">
        <f t="shared" si="12"/>
        <v>0.74700000000000033</v>
      </c>
      <c r="O56" s="424">
        <f t="shared" si="46"/>
        <v>34.744186046511643</v>
      </c>
      <c r="P56" s="337">
        <v>0</v>
      </c>
      <c r="Q56" s="338" t="s">
        <v>284</v>
      </c>
      <c r="R56" s="337">
        <v>0</v>
      </c>
      <c r="S56" s="338" t="s">
        <v>284</v>
      </c>
      <c r="T56" s="337">
        <f t="shared" si="13"/>
        <v>0.74700000000000033</v>
      </c>
      <c r="U56" s="342">
        <f t="shared" si="14"/>
        <v>34.744186046511643</v>
      </c>
      <c r="V56" s="421">
        <v>0</v>
      </c>
      <c r="W56" s="338" t="s">
        <v>284</v>
      </c>
      <c r="X56" s="422" t="s">
        <v>385</v>
      </c>
    </row>
    <row r="57" spans="1:24" ht="30">
      <c r="A57" s="472" t="s">
        <v>425</v>
      </c>
      <c r="B57" s="473" t="s">
        <v>426</v>
      </c>
      <c r="C57" s="474" t="s">
        <v>385</v>
      </c>
      <c r="D57" s="456">
        <f t="shared" si="48"/>
        <v>2.15</v>
      </c>
      <c r="E57" s="456">
        <f t="shared" si="49"/>
        <v>0</v>
      </c>
      <c r="F57" s="456">
        <f t="shared" si="49"/>
        <v>0</v>
      </c>
      <c r="G57" s="456">
        <f>G58+G59</f>
        <v>2.15</v>
      </c>
      <c r="H57" s="456">
        <f t="shared" si="49"/>
        <v>0</v>
      </c>
      <c r="I57" s="456">
        <f t="shared" si="42"/>
        <v>2.8970000000000002</v>
      </c>
      <c r="J57" s="456">
        <f t="shared" ref="J57:M57" si="50">J58+J59</f>
        <v>0</v>
      </c>
      <c r="K57" s="456">
        <f t="shared" si="50"/>
        <v>0</v>
      </c>
      <c r="L57" s="456">
        <f t="shared" si="50"/>
        <v>2.8970000000000002</v>
      </c>
      <c r="M57" s="456">
        <f t="shared" si="50"/>
        <v>0</v>
      </c>
      <c r="N57" s="456">
        <f t="shared" si="12"/>
        <v>0.74700000000000033</v>
      </c>
      <c r="O57" s="457">
        <f t="shared" si="46"/>
        <v>34.744186046511643</v>
      </c>
      <c r="P57" s="456">
        <v>0</v>
      </c>
      <c r="Q57" s="452" t="s">
        <v>284</v>
      </c>
      <c r="R57" s="456">
        <v>0</v>
      </c>
      <c r="S57" s="452" t="s">
        <v>284</v>
      </c>
      <c r="T57" s="456">
        <f t="shared" si="13"/>
        <v>0.74700000000000033</v>
      </c>
      <c r="U57" s="457">
        <f t="shared" si="14"/>
        <v>34.744186046511643</v>
      </c>
      <c r="V57" s="471">
        <v>0</v>
      </c>
      <c r="W57" s="452" t="s">
        <v>284</v>
      </c>
      <c r="X57" s="467" t="s">
        <v>385</v>
      </c>
    </row>
    <row r="58" spans="1:24" ht="30">
      <c r="A58" s="74" t="s">
        <v>427</v>
      </c>
      <c r="B58" s="83" t="s">
        <v>428</v>
      </c>
      <c r="C58" s="86" t="s">
        <v>273</v>
      </c>
      <c r="D58" s="90">
        <f t="shared" si="48"/>
        <v>1.381</v>
      </c>
      <c r="E58" s="90">
        <v>0</v>
      </c>
      <c r="F58" s="90">
        <v>0</v>
      </c>
      <c r="G58" s="90">
        <f>'10'!G58</f>
        <v>1.381</v>
      </c>
      <c r="H58" s="90">
        <v>0</v>
      </c>
      <c r="I58" s="90">
        <f t="shared" si="42"/>
        <v>1.8430000000000002</v>
      </c>
      <c r="J58" s="90">
        <v>0</v>
      </c>
      <c r="K58" s="90">
        <v>0</v>
      </c>
      <c r="L58" s="90">
        <f>'10'!H58</f>
        <v>1.8430000000000002</v>
      </c>
      <c r="M58" s="90">
        <v>0</v>
      </c>
      <c r="N58" s="90">
        <f t="shared" si="12"/>
        <v>0.46200000000000019</v>
      </c>
      <c r="O58" s="91">
        <f t="shared" si="46"/>
        <v>33.454018826937016</v>
      </c>
      <c r="P58" s="90">
        <v>0</v>
      </c>
      <c r="Q58" s="308" t="s">
        <v>284</v>
      </c>
      <c r="R58" s="90">
        <v>0</v>
      </c>
      <c r="S58" s="308" t="s">
        <v>284</v>
      </c>
      <c r="T58" s="90">
        <f t="shared" si="13"/>
        <v>0.46200000000000019</v>
      </c>
      <c r="U58" s="91">
        <f t="shared" si="14"/>
        <v>33.454018826937016</v>
      </c>
      <c r="V58" s="5">
        <v>0</v>
      </c>
      <c r="W58" s="308" t="s">
        <v>284</v>
      </c>
      <c r="X58" s="298" t="s">
        <v>385</v>
      </c>
    </row>
    <row r="59" spans="1:24" ht="39" customHeight="1">
      <c r="A59" s="74" t="s">
        <v>1062</v>
      </c>
      <c r="B59" s="83" t="s">
        <v>428</v>
      </c>
      <c r="C59" s="86" t="s">
        <v>1110</v>
      </c>
      <c r="D59" s="90">
        <f t="shared" ref="D59:D72" si="51">E59+F59+G59+H59</f>
        <v>0.76900000000000002</v>
      </c>
      <c r="E59" s="90">
        <v>0</v>
      </c>
      <c r="F59" s="90">
        <v>0</v>
      </c>
      <c r="G59" s="90">
        <f>'10'!G59</f>
        <v>0.76900000000000002</v>
      </c>
      <c r="H59" s="90">
        <v>0</v>
      </c>
      <c r="I59" s="90">
        <f t="shared" si="42"/>
        <v>1.0539999999999998</v>
      </c>
      <c r="J59" s="90">
        <v>0</v>
      </c>
      <c r="K59" s="90">
        <v>0</v>
      </c>
      <c r="L59" s="90">
        <f>'10'!H59</f>
        <v>1.0539999999999998</v>
      </c>
      <c r="M59" s="90">
        <v>0</v>
      </c>
      <c r="N59" s="90">
        <f>P59+R59+T59+V59</f>
        <v>0.28499999999999981</v>
      </c>
      <c r="O59" s="91">
        <f t="shared" si="46"/>
        <v>37.061118335500623</v>
      </c>
      <c r="P59" s="90">
        <v>0</v>
      </c>
      <c r="Q59" s="308" t="s">
        <v>284</v>
      </c>
      <c r="R59" s="90">
        <v>0</v>
      </c>
      <c r="S59" s="308" t="s">
        <v>284</v>
      </c>
      <c r="T59" s="90">
        <f t="shared" ref="T59" si="52">L59-G59</f>
        <v>0.28499999999999981</v>
      </c>
      <c r="U59" s="91">
        <f t="shared" ref="U59:U76" si="53">(T59/G59)*100</f>
        <v>37.061118335500623</v>
      </c>
      <c r="V59" s="5">
        <v>0</v>
      </c>
      <c r="W59" s="308" t="s">
        <v>284</v>
      </c>
      <c r="X59" s="298" t="s">
        <v>385</v>
      </c>
    </row>
    <row r="60" spans="1:24" ht="54" customHeight="1">
      <c r="A60" s="445" t="s">
        <v>1063</v>
      </c>
      <c r="B60" s="463" t="s">
        <v>1155</v>
      </c>
      <c r="C60" s="462" t="s">
        <v>385</v>
      </c>
      <c r="D60" s="448">
        <f t="shared" si="51"/>
        <v>0</v>
      </c>
      <c r="E60" s="448">
        <v>0</v>
      </c>
      <c r="F60" s="448">
        <v>0</v>
      </c>
      <c r="G60" s="448">
        <v>0</v>
      </c>
      <c r="H60" s="448">
        <v>0</v>
      </c>
      <c r="I60" s="448">
        <f t="shared" si="42"/>
        <v>0</v>
      </c>
      <c r="J60" s="448">
        <v>0</v>
      </c>
      <c r="K60" s="448">
        <v>0</v>
      </c>
      <c r="L60" s="448">
        <v>0</v>
      </c>
      <c r="M60" s="448">
        <v>0</v>
      </c>
      <c r="N60" s="456">
        <f t="shared" ref="N60:N63" si="54">P60+R60+T60+V60</f>
        <v>0</v>
      </c>
      <c r="O60" s="457">
        <f t="shared" si="46"/>
        <v>0</v>
      </c>
      <c r="P60" s="456">
        <v>0</v>
      </c>
      <c r="Q60" s="452" t="s">
        <v>284</v>
      </c>
      <c r="R60" s="456">
        <v>0</v>
      </c>
      <c r="S60" s="452" t="s">
        <v>284</v>
      </c>
      <c r="T60" s="456">
        <f t="shared" ref="T60:T63" si="55">L60-G60</f>
        <v>0</v>
      </c>
      <c r="U60" s="456">
        <v>0</v>
      </c>
      <c r="V60" s="456">
        <v>0</v>
      </c>
      <c r="W60" s="452" t="s">
        <v>284</v>
      </c>
      <c r="X60" s="467" t="s">
        <v>385</v>
      </c>
    </row>
    <row r="61" spans="1:24" ht="54" customHeight="1">
      <c r="A61" s="445" t="s">
        <v>1064</v>
      </c>
      <c r="B61" s="463" t="s">
        <v>1156</v>
      </c>
      <c r="C61" s="462" t="s">
        <v>385</v>
      </c>
      <c r="D61" s="448">
        <f t="shared" si="51"/>
        <v>0</v>
      </c>
      <c r="E61" s="448">
        <v>0</v>
      </c>
      <c r="F61" s="448">
        <v>0</v>
      </c>
      <c r="G61" s="448">
        <v>0</v>
      </c>
      <c r="H61" s="448">
        <v>0</v>
      </c>
      <c r="I61" s="448">
        <f t="shared" si="42"/>
        <v>0</v>
      </c>
      <c r="J61" s="448">
        <v>0</v>
      </c>
      <c r="K61" s="448">
        <v>0</v>
      </c>
      <c r="L61" s="448">
        <v>0</v>
      </c>
      <c r="M61" s="448">
        <v>0</v>
      </c>
      <c r="N61" s="456">
        <f t="shared" si="54"/>
        <v>0</v>
      </c>
      <c r="O61" s="457">
        <f t="shared" ref="O61:O67" si="56">U61</f>
        <v>0</v>
      </c>
      <c r="P61" s="456">
        <v>0</v>
      </c>
      <c r="Q61" s="452" t="s">
        <v>284</v>
      </c>
      <c r="R61" s="456">
        <v>0</v>
      </c>
      <c r="S61" s="452" t="s">
        <v>284</v>
      </c>
      <c r="T61" s="456">
        <f t="shared" si="55"/>
        <v>0</v>
      </c>
      <c r="U61" s="456">
        <v>0</v>
      </c>
      <c r="V61" s="456">
        <v>0</v>
      </c>
      <c r="W61" s="452" t="s">
        <v>284</v>
      </c>
      <c r="X61" s="467" t="s">
        <v>385</v>
      </c>
    </row>
    <row r="62" spans="1:24" ht="54" customHeight="1">
      <c r="A62" s="445" t="s">
        <v>1065</v>
      </c>
      <c r="B62" s="463" t="s">
        <v>1157</v>
      </c>
      <c r="C62" s="462" t="s">
        <v>385</v>
      </c>
      <c r="D62" s="448">
        <f t="shared" si="51"/>
        <v>0</v>
      </c>
      <c r="E62" s="448">
        <v>0</v>
      </c>
      <c r="F62" s="448">
        <v>0</v>
      </c>
      <c r="G62" s="448">
        <v>0</v>
      </c>
      <c r="H62" s="448">
        <v>0</v>
      </c>
      <c r="I62" s="448">
        <f t="shared" si="42"/>
        <v>0</v>
      </c>
      <c r="J62" s="448">
        <v>0</v>
      </c>
      <c r="K62" s="448">
        <v>0</v>
      </c>
      <c r="L62" s="448">
        <v>0</v>
      </c>
      <c r="M62" s="448">
        <v>0</v>
      </c>
      <c r="N62" s="456">
        <f t="shared" si="54"/>
        <v>0</v>
      </c>
      <c r="O62" s="457">
        <f t="shared" si="56"/>
        <v>0</v>
      </c>
      <c r="P62" s="456">
        <v>0</v>
      </c>
      <c r="Q62" s="452" t="s">
        <v>284</v>
      </c>
      <c r="R62" s="456">
        <v>0</v>
      </c>
      <c r="S62" s="452" t="s">
        <v>284</v>
      </c>
      <c r="T62" s="456">
        <f t="shared" si="55"/>
        <v>0</v>
      </c>
      <c r="U62" s="456">
        <v>0</v>
      </c>
      <c r="V62" s="456">
        <v>0</v>
      </c>
      <c r="W62" s="452" t="s">
        <v>284</v>
      </c>
      <c r="X62" s="467" t="s">
        <v>385</v>
      </c>
    </row>
    <row r="63" spans="1:24" ht="54" customHeight="1">
      <c r="A63" s="445" t="s">
        <v>1066</v>
      </c>
      <c r="B63" s="463" t="s">
        <v>1158</v>
      </c>
      <c r="C63" s="462" t="s">
        <v>385</v>
      </c>
      <c r="D63" s="448">
        <f t="shared" si="51"/>
        <v>0</v>
      </c>
      <c r="E63" s="448">
        <v>0</v>
      </c>
      <c r="F63" s="448">
        <v>0</v>
      </c>
      <c r="G63" s="448">
        <v>0</v>
      </c>
      <c r="H63" s="448">
        <v>0</v>
      </c>
      <c r="I63" s="448">
        <f t="shared" si="42"/>
        <v>0</v>
      </c>
      <c r="J63" s="448">
        <v>0</v>
      </c>
      <c r="K63" s="448">
        <v>0</v>
      </c>
      <c r="L63" s="448">
        <v>0</v>
      </c>
      <c r="M63" s="448">
        <v>0</v>
      </c>
      <c r="N63" s="456">
        <f t="shared" si="54"/>
        <v>0</v>
      </c>
      <c r="O63" s="457">
        <f t="shared" si="56"/>
        <v>0</v>
      </c>
      <c r="P63" s="456">
        <v>0</v>
      </c>
      <c r="Q63" s="452" t="s">
        <v>284</v>
      </c>
      <c r="R63" s="456">
        <v>0</v>
      </c>
      <c r="S63" s="452" t="s">
        <v>284</v>
      </c>
      <c r="T63" s="456">
        <f t="shared" si="55"/>
        <v>0</v>
      </c>
      <c r="U63" s="456">
        <v>0</v>
      </c>
      <c r="V63" s="456">
        <v>0</v>
      </c>
      <c r="W63" s="452" t="s">
        <v>284</v>
      </c>
      <c r="X63" s="467" t="s">
        <v>385</v>
      </c>
    </row>
    <row r="64" spans="1:24" ht="54" customHeight="1">
      <c r="A64" s="445" t="s">
        <v>1067</v>
      </c>
      <c r="B64" s="463" t="s">
        <v>1159</v>
      </c>
      <c r="C64" s="462" t="s">
        <v>385</v>
      </c>
      <c r="D64" s="448">
        <f t="shared" si="51"/>
        <v>0</v>
      </c>
      <c r="E64" s="448">
        <v>0</v>
      </c>
      <c r="F64" s="448">
        <v>0</v>
      </c>
      <c r="G64" s="448">
        <v>0</v>
      </c>
      <c r="H64" s="448">
        <v>0</v>
      </c>
      <c r="I64" s="448">
        <f t="shared" si="42"/>
        <v>0</v>
      </c>
      <c r="J64" s="448">
        <v>0</v>
      </c>
      <c r="K64" s="448">
        <v>0</v>
      </c>
      <c r="L64" s="448">
        <v>0</v>
      </c>
      <c r="M64" s="448">
        <v>0</v>
      </c>
      <c r="N64" s="456">
        <f t="shared" ref="N64:N72" si="57">P64+R64+T64+V64</f>
        <v>0</v>
      </c>
      <c r="O64" s="457">
        <f t="shared" si="56"/>
        <v>0</v>
      </c>
      <c r="P64" s="456">
        <v>0</v>
      </c>
      <c r="Q64" s="452" t="s">
        <v>284</v>
      </c>
      <c r="R64" s="456">
        <v>0</v>
      </c>
      <c r="S64" s="452" t="s">
        <v>284</v>
      </c>
      <c r="T64" s="456">
        <f t="shared" ref="T64:T72" si="58">L64-G64</f>
        <v>0</v>
      </c>
      <c r="U64" s="456">
        <v>0</v>
      </c>
      <c r="V64" s="456">
        <v>0</v>
      </c>
      <c r="W64" s="452" t="s">
        <v>284</v>
      </c>
      <c r="X64" s="467" t="s">
        <v>385</v>
      </c>
    </row>
    <row r="65" spans="1:24" ht="54" customHeight="1">
      <c r="A65" s="445" t="s">
        <v>1068</v>
      </c>
      <c r="B65" s="463" t="s">
        <v>1160</v>
      </c>
      <c r="C65" s="462" t="s">
        <v>385</v>
      </c>
      <c r="D65" s="448">
        <f t="shared" si="51"/>
        <v>0</v>
      </c>
      <c r="E65" s="448">
        <v>0</v>
      </c>
      <c r="F65" s="448">
        <v>0</v>
      </c>
      <c r="G65" s="448">
        <v>0</v>
      </c>
      <c r="H65" s="448">
        <v>0</v>
      </c>
      <c r="I65" s="448">
        <f t="shared" si="42"/>
        <v>0</v>
      </c>
      <c r="J65" s="448">
        <v>0</v>
      </c>
      <c r="K65" s="448">
        <v>0</v>
      </c>
      <c r="L65" s="448">
        <v>0</v>
      </c>
      <c r="M65" s="448">
        <v>0</v>
      </c>
      <c r="N65" s="456">
        <f t="shared" si="57"/>
        <v>0</v>
      </c>
      <c r="O65" s="457">
        <f t="shared" si="56"/>
        <v>0</v>
      </c>
      <c r="P65" s="456">
        <v>0</v>
      </c>
      <c r="Q65" s="452" t="s">
        <v>284</v>
      </c>
      <c r="R65" s="456">
        <v>0</v>
      </c>
      <c r="S65" s="452" t="s">
        <v>284</v>
      </c>
      <c r="T65" s="456">
        <f t="shared" si="58"/>
        <v>0</v>
      </c>
      <c r="U65" s="456">
        <v>0</v>
      </c>
      <c r="V65" s="456">
        <v>0</v>
      </c>
      <c r="W65" s="452" t="s">
        <v>284</v>
      </c>
      <c r="X65" s="467" t="s">
        <v>385</v>
      </c>
    </row>
    <row r="66" spans="1:24" ht="54" customHeight="1">
      <c r="A66" s="445" t="s">
        <v>1161</v>
      </c>
      <c r="B66" s="463" t="s">
        <v>1162</v>
      </c>
      <c r="C66" s="462" t="s">
        <v>385</v>
      </c>
      <c r="D66" s="448">
        <f t="shared" si="51"/>
        <v>0</v>
      </c>
      <c r="E66" s="448">
        <v>0</v>
      </c>
      <c r="F66" s="448">
        <v>0</v>
      </c>
      <c r="G66" s="448">
        <v>0</v>
      </c>
      <c r="H66" s="448">
        <v>0</v>
      </c>
      <c r="I66" s="448">
        <f t="shared" si="42"/>
        <v>0</v>
      </c>
      <c r="J66" s="448">
        <v>0</v>
      </c>
      <c r="K66" s="448">
        <v>0</v>
      </c>
      <c r="L66" s="448">
        <v>0</v>
      </c>
      <c r="M66" s="448">
        <v>0</v>
      </c>
      <c r="N66" s="456">
        <f t="shared" si="57"/>
        <v>0</v>
      </c>
      <c r="O66" s="457">
        <f t="shared" si="56"/>
        <v>0</v>
      </c>
      <c r="P66" s="456">
        <v>0</v>
      </c>
      <c r="Q66" s="452" t="s">
        <v>284</v>
      </c>
      <c r="R66" s="456">
        <v>0</v>
      </c>
      <c r="S66" s="452" t="s">
        <v>284</v>
      </c>
      <c r="T66" s="456">
        <f t="shared" si="58"/>
        <v>0</v>
      </c>
      <c r="U66" s="456">
        <v>0</v>
      </c>
      <c r="V66" s="456">
        <v>0</v>
      </c>
      <c r="W66" s="452" t="s">
        <v>284</v>
      </c>
      <c r="X66" s="467" t="s">
        <v>385</v>
      </c>
    </row>
    <row r="67" spans="1:24" ht="54" customHeight="1">
      <c r="A67" s="417" t="s">
        <v>1163</v>
      </c>
      <c r="B67" s="418" t="s">
        <v>1164</v>
      </c>
      <c r="C67" s="416" t="s">
        <v>385</v>
      </c>
      <c r="D67" s="337">
        <f t="shared" si="51"/>
        <v>0</v>
      </c>
      <c r="E67" s="337">
        <v>0</v>
      </c>
      <c r="F67" s="337">
        <v>0</v>
      </c>
      <c r="G67" s="337">
        <v>0</v>
      </c>
      <c r="H67" s="337">
        <v>0</v>
      </c>
      <c r="I67" s="337">
        <f t="shared" si="42"/>
        <v>0</v>
      </c>
      <c r="J67" s="337">
        <v>0</v>
      </c>
      <c r="K67" s="337">
        <v>0</v>
      </c>
      <c r="L67" s="337">
        <v>0</v>
      </c>
      <c r="M67" s="337">
        <v>0</v>
      </c>
      <c r="N67" s="425">
        <f t="shared" si="57"/>
        <v>0</v>
      </c>
      <c r="O67" s="424">
        <f t="shared" si="56"/>
        <v>0</v>
      </c>
      <c r="P67" s="425">
        <v>0</v>
      </c>
      <c r="Q67" s="338" t="s">
        <v>284</v>
      </c>
      <c r="R67" s="425">
        <v>0</v>
      </c>
      <c r="S67" s="338" t="s">
        <v>284</v>
      </c>
      <c r="T67" s="425">
        <f t="shared" si="58"/>
        <v>0</v>
      </c>
      <c r="U67" s="425">
        <v>0</v>
      </c>
      <c r="V67" s="425">
        <v>0</v>
      </c>
      <c r="W67" s="338" t="s">
        <v>284</v>
      </c>
      <c r="X67" s="422" t="s">
        <v>385</v>
      </c>
    </row>
    <row r="68" spans="1:24" ht="54" customHeight="1">
      <c r="A68" s="464" t="s">
        <v>1165</v>
      </c>
      <c r="B68" s="465" t="s">
        <v>1166</v>
      </c>
      <c r="C68" s="462" t="s">
        <v>385</v>
      </c>
      <c r="D68" s="448">
        <f t="shared" si="51"/>
        <v>0</v>
      </c>
      <c r="E68" s="448">
        <v>0</v>
      </c>
      <c r="F68" s="448">
        <v>0</v>
      </c>
      <c r="G68" s="448">
        <v>0</v>
      </c>
      <c r="H68" s="448">
        <v>0</v>
      </c>
      <c r="I68" s="448">
        <f t="shared" si="42"/>
        <v>0</v>
      </c>
      <c r="J68" s="448">
        <v>0</v>
      </c>
      <c r="K68" s="448">
        <v>0</v>
      </c>
      <c r="L68" s="448">
        <v>0</v>
      </c>
      <c r="M68" s="448">
        <v>0</v>
      </c>
      <c r="N68" s="456">
        <f t="shared" si="57"/>
        <v>0</v>
      </c>
      <c r="O68" s="457">
        <f t="shared" ref="O68:O72" si="59">U68</f>
        <v>0</v>
      </c>
      <c r="P68" s="456">
        <v>0</v>
      </c>
      <c r="Q68" s="452" t="s">
        <v>284</v>
      </c>
      <c r="R68" s="456">
        <v>0</v>
      </c>
      <c r="S68" s="452" t="s">
        <v>284</v>
      </c>
      <c r="T68" s="456">
        <f t="shared" si="58"/>
        <v>0</v>
      </c>
      <c r="U68" s="456">
        <v>0</v>
      </c>
      <c r="V68" s="456">
        <v>0</v>
      </c>
      <c r="W68" s="452" t="s">
        <v>284</v>
      </c>
      <c r="X68" s="467" t="s">
        <v>385</v>
      </c>
    </row>
    <row r="69" spans="1:24" ht="54" customHeight="1">
      <c r="A69" s="464" t="s">
        <v>1167</v>
      </c>
      <c r="B69" s="465" t="s">
        <v>1168</v>
      </c>
      <c r="C69" s="462" t="s">
        <v>385</v>
      </c>
      <c r="D69" s="448">
        <f t="shared" si="51"/>
        <v>0</v>
      </c>
      <c r="E69" s="448">
        <v>0</v>
      </c>
      <c r="F69" s="448">
        <v>0</v>
      </c>
      <c r="G69" s="448">
        <v>0</v>
      </c>
      <c r="H69" s="448">
        <v>0</v>
      </c>
      <c r="I69" s="448">
        <f t="shared" si="42"/>
        <v>0</v>
      </c>
      <c r="J69" s="448">
        <v>0</v>
      </c>
      <c r="K69" s="448">
        <v>0</v>
      </c>
      <c r="L69" s="448">
        <v>0</v>
      </c>
      <c r="M69" s="448">
        <v>0</v>
      </c>
      <c r="N69" s="456">
        <f t="shared" si="57"/>
        <v>0</v>
      </c>
      <c r="O69" s="457">
        <f t="shared" si="59"/>
        <v>0</v>
      </c>
      <c r="P69" s="456">
        <v>0</v>
      </c>
      <c r="Q69" s="452" t="s">
        <v>284</v>
      </c>
      <c r="R69" s="456">
        <v>0</v>
      </c>
      <c r="S69" s="452" t="s">
        <v>284</v>
      </c>
      <c r="T69" s="456">
        <f t="shared" si="58"/>
        <v>0</v>
      </c>
      <c r="U69" s="456">
        <v>0</v>
      </c>
      <c r="V69" s="456">
        <v>0</v>
      </c>
      <c r="W69" s="452" t="s">
        <v>284</v>
      </c>
      <c r="X69" s="467" t="s">
        <v>385</v>
      </c>
    </row>
    <row r="70" spans="1:24" ht="54" customHeight="1">
      <c r="A70" s="366" t="s">
        <v>486</v>
      </c>
      <c r="B70" s="367" t="s">
        <v>1169</v>
      </c>
      <c r="C70" s="368" t="s">
        <v>385</v>
      </c>
      <c r="D70" s="359">
        <f t="shared" si="51"/>
        <v>0</v>
      </c>
      <c r="E70" s="359">
        <v>0</v>
      </c>
      <c r="F70" s="359">
        <v>0</v>
      </c>
      <c r="G70" s="359">
        <v>0</v>
      </c>
      <c r="H70" s="359">
        <v>0</v>
      </c>
      <c r="I70" s="359">
        <f t="shared" si="42"/>
        <v>0</v>
      </c>
      <c r="J70" s="359">
        <v>0</v>
      </c>
      <c r="K70" s="359">
        <v>0</v>
      </c>
      <c r="L70" s="359">
        <v>0</v>
      </c>
      <c r="M70" s="359">
        <v>0</v>
      </c>
      <c r="N70" s="369">
        <f t="shared" si="57"/>
        <v>0</v>
      </c>
      <c r="O70" s="370">
        <f t="shared" si="59"/>
        <v>0</v>
      </c>
      <c r="P70" s="369">
        <v>0</v>
      </c>
      <c r="Q70" s="361" t="s">
        <v>284</v>
      </c>
      <c r="R70" s="369">
        <v>0</v>
      </c>
      <c r="S70" s="361" t="s">
        <v>284</v>
      </c>
      <c r="T70" s="369">
        <f t="shared" si="58"/>
        <v>0</v>
      </c>
      <c r="U70" s="369">
        <v>0</v>
      </c>
      <c r="V70" s="369">
        <v>0</v>
      </c>
      <c r="W70" s="361" t="s">
        <v>284</v>
      </c>
      <c r="X70" s="363" t="s">
        <v>385</v>
      </c>
    </row>
    <row r="71" spans="1:24" ht="54" customHeight="1">
      <c r="A71" s="419" t="s">
        <v>1170</v>
      </c>
      <c r="B71" s="420" t="s">
        <v>1171</v>
      </c>
      <c r="C71" s="416" t="s">
        <v>385</v>
      </c>
      <c r="D71" s="337">
        <f t="shared" si="51"/>
        <v>0</v>
      </c>
      <c r="E71" s="337">
        <v>0</v>
      </c>
      <c r="F71" s="337">
        <v>0</v>
      </c>
      <c r="G71" s="337">
        <v>0</v>
      </c>
      <c r="H71" s="337">
        <v>0</v>
      </c>
      <c r="I71" s="337">
        <f t="shared" si="42"/>
        <v>0</v>
      </c>
      <c r="J71" s="337">
        <v>0</v>
      </c>
      <c r="K71" s="337">
        <v>0</v>
      </c>
      <c r="L71" s="337">
        <v>0</v>
      </c>
      <c r="M71" s="337">
        <v>0</v>
      </c>
      <c r="N71" s="425">
        <f t="shared" si="57"/>
        <v>0</v>
      </c>
      <c r="O71" s="424">
        <f t="shared" si="59"/>
        <v>0</v>
      </c>
      <c r="P71" s="425">
        <v>0</v>
      </c>
      <c r="Q71" s="338" t="s">
        <v>284</v>
      </c>
      <c r="R71" s="425">
        <v>0</v>
      </c>
      <c r="S71" s="338" t="s">
        <v>284</v>
      </c>
      <c r="T71" s="425">
        <f t="shared" si="58"/>
        <v>0</v>
      </c>
      <c r="U71" s="425">
        <v>0</v>
      </c>
      <c r="V71" s="425">
        <v>0</v>
      </c>
      <c r="W71" s="338" t="s">
        <v>284</v>
      </c>
      <c r="X71" s="422" t="s">
        <v>385</v>
      </c>
    </row>
    <row r="72" spans="1:24" ht="54" customHeight="1">
      <c r="A72" s="419" t="s">
        <v>1172</v>
      </c>
      <c r="B72" s="420" t="s">
        <v>1173</v>
      </c>
      <c r="C72" s="416" t="s">
        <v>385</v>
      </c>
      <c r="D72" s="337">
        <f t="shared" si="51"/>
        <v>0</v>
      </c>
      <c r="E72" s="337">
        <v>0</v>
      </c>
      <c r="F72" s="337">
        <v>0</v>
      </c>
      <c r="G72" s="337">
        <v>0</v>
      </c>
      <c r="H72" s="337">
        <v>0</v>
      </c>
      <c r="I72" s="337">
        <f t="shared" si="42"/>
        <v>0</v>
      </c>
      <c r="J72" s="337">
        <v>0</v>
      </c>
      <c r="K72" s="337">
        <v>0</v>
      </c>
      <c r="L72" s="337">
        <v>0</v>
      </c>
      <c r="M72" s="337">
        <v>0</v>
      </c>
      <c r="N72" s="425">
        <f t="shared" si="57"/>
        <v>0</v>
      </c>
      <c r="O72" s="424">
        <f t="shared" si="59"/>
        <v>0</v>
      </c>
      <c r="P72" s="425">
        <v>0</v>
      </c>
      <c r="Q72" s="338" t="s">
        <v>284</v>
      </c>
      <c r="R72" s="425">
        <v>0</v>
      </c>
      <c r="S72" s="338" t="s">
        <v>284</v>
      </c>
      <c r="T72" s="425">
        <f t="shared" si="58"/>
        <v>0</v>
      </c>
      <c r="U72" s="425">
        <v>0</v>
      </c>
      <c r="V72" s="425">
        <v>0</v>
      </c>
      <c r="W72" s="338" t="s">
        <v>284</v>
      </c>
      <c r="X72" s="422" t="s">
        <v>385</v>
      </c>
    </row>
    <row r="73" spans="1:24" ht="42.75">
      <c r="A73" s="355" t="s">
        <v>429</v>
      </c>
      <c r="B73" s="364" t="s">
        <v>430</v>
      </c>
      <c r="C73" s="368" t="s">
        <v>385</v>
      </c>
      <c r="D73" s="359">
        <f t="shared" ref="D73:F73" si="60">D74+D75+D76+D77+D78</f>
        <v>5.1990000000000007</v>
      </c>
      <c r="E73" s="359">
        <f t="shared" si="60"/>
        <v>0</v>
      </c>
      <c r="F73" s="359">
        <f t="shared" si="60"/>
        <v>0</v>
      </c>
      <c r="G73" s="359">
        <f>G74+G75+G76+G77+G78</f>
        <v>5.1990000000000007</v>
      </c>
      <c r="H73" s="359">
        <f t="shared" ref="H73:M73" si="61">H74+H75+H76+H77+H78</f>
        <v>0</v>
      </c>
      <c r="I73" s="359">
        <f t="shared" si="61"/>
        <v>5.1539999999999999</v>
      </c>
      <c r="J73" s="359">
        <f t="shared" si="61"/>
        <v>0</v>
      </c>
      <c r="K73" s="359">
        <f t="shared" si="61"/>
        <v>0</v>
      </c>
      <c r="L73" s="359">
        <f t="shared" si="61"/>
        <v>5.1539999999999999</v>
      </c>
      <c r="M73" s="359">
        <f t="shared" si="61"/>
        <v>0</v>
      </c>
      <c r="N73" s="359">
        <f t="shared" si="12"/>
        <v>-4.5000000000000817E-2</v>
      </c>
      <c r="O73" s="370">
        <f>U73</f>
        <v>-0.86555106751299882</v>
      </c>
      <c r="P73" s="359">
        <v>0</v>
      </c>
      <c r="Q73" s="361" t="s">
        <v>284</v>
      </c>
      <c r="R73" s="359">
        <v>0</v>
      </c>
      <c r="S73" s="361" t="s">
        <v>284</v>
      </c>
      <c r="T73" s="359">
        <f t="shared" si="13"/>
        <v>-4.5000000000000817E-2</v>
      </c>
      <c r="U73" s="360">
        <f t="shared" si="53"/>
        <v>-0.86555106751299882</v>
      </c>
      <c r="V73" s="359">
        <v>0</v>
      </c>
      <c r="W73" s="361" t="s">
        <v>284</v>
      </c>
      <c r="X73" s="363" t="s">
        <v>385</v>
      </c>
    </row>
    <row r="74" spans="1:24" ht="45">
      <c r="A74" s="77" t="s">
        <v>431</v>
      </c>
      <c r="B74" s="84" t="s">
        <v>432</v>
      </c>
      <c r="C74" s="87" t="s">
        <v>433</v>
      </c>
      <c r="D74" s="90">
        <f t="shared" si="48"/>
        <v>0.70299999999999996</v>
      </c>
      <c r="E74" s="90">
        <v>0</v>
      </c>
      <c r="F74" s="90">
        <v>0</v>
      </c>
      <c r="G74" s="90">
        <f>'10'!G74</f>
        <v>0.70299999999999996</v>
      </c>
      <c r="H74" s="90">
        <v>0</v>
      </c>
      <c r="I74" s="90">
        <f t="shared" si="42"/>
        <v>0.56699999999999995</v>
      </c>
      <c r="J74" s="90">
        <v>0</v>
      </c>
      <c r="K74" s="90">
        <v>0</v>
      </c>
      <c r="L74" s="90">
        <f>'10'!H74</f>
        <v>0.56699999999999995</v>
      </c>
      <c r="M74" s="90">
        <v>0</v>
      </c>
      <c r="N74" s="90">
        <f t="shared" ref="N74:N76" si="62">P74+R74+T74+V74</f>
        <v>-0.13600000000000001</v>
      </c>
      <c r="O74" s="91">
        <f>U74</f>
        <v>-19.345661450924613</v>
      </c>
      <c r="P74" s="90">
        <v>0</v>
      </c>
      <c r="Q74" s="308" t="s">
        <v>284</v>
      </c>
      <c r="R74" s="90">
        <v>0</v>
      </c>
      <c r="S74" s="308" t="s">
        <v>284</v>
      </c>
      <c r="T74" s="90">
        <f t="shared" ref="T74:T76" si="63">L74-G74</f>
        <v>-0.13600000000000001</v>
      </c>
      <c r="U74" s="91">
        <f t="shared" si="53"/>
        <v>-19.345661450924613</v>
      </c>
      <c r="V74" s="90">
        <v>0</v>
      </c>
      <c r="W74" s="308" t="s">
        <v>284</v>
      </c>
      <c r="X74" s="298" t="s">
        <v>385</v>
      </c>
    </row>
    <row r="75" spans="1:24" ht="31.5">
      <c r="A75" s="77" t="s">
        <v>444</v>
      </c>
      <c r="B75" s="84" t="s">
        <v>435</v>
      </c>
      <c r="C75" s="87" t="s">
        <v>436</v>
      </c>
      <c r="D75" s="90">
        <f t="shared" si="48"/>
        <v>0.126</v>
      </c>
      <c r="E75" s="90">
        <v>0</v>
      </c>
      <c r="F75" s="90">
        <v>0</v>
      </c>
      <c r="G75" s="90">
        <f>'10'!G75</f>
        <v>0.126</v>
      </c>
      <c r="H75" s="90">
        <v>0</v>
      </c>
      <c r="I75" s="90">
        <f t="shared" si="42"/>
        <v>0.29400000000000004</v>
      </c>
      <c r="J75" s="90">
        <v>0</v>
      </c>
      <c r="K75" s="90">
        <v>0</v>
      </c>
      <c r="L75" s="90">
        <f>'10'!H75</f>
        <v>0.29400000000000004</v>
      </c>
      <c r="M75" s="90">
        <v>0</v>
      </c>
      <c r="N75" s="90">
        <f t="shared" si="62"/>
        <v>0.16800000000000004</v>
      </c>
      <c r="O75" s="91">
        <f t="shared" ref="O75:O80" si="64">U75</f>
        <v>133.33333333333337</v>
      </c>
      <c r="P75" s="90">
        <v>0</v>
      </c>
      <c r="Q75" s="308" t="s">
        <v>284</v>
      </c>
      <c r="R75" s="90">
        <v>0</v>
      </c>
      <c r="S75" s="308" t="s">
        <v>284</v>
      </c>
      <c r="T75" s="90">
        <f t="shared" si="63"/>
        <v>0.16800000000000004</v>
      </c>
      <c r="U75" s="91">
        <f t="shared" si="53"/>
        <v>133.33333333333337</v>
      </c>
      <c r="V75" s="90">
        <v>0</v>
      </c>
      <c r="W75" s="308" t="s">
        <v>284</v>
      </c>
      <c r="X75" s="298" t="s">
        <v>385</v>
      </c>
    </row>
    <row r="76" spans="1:24" ht="31.5">
      <c r="A76" s="77" t="s">
        <v>434</v>
      </c>
      <c r="B76" s="84" t="s">
        <v>438</v>
      </c>
      <c r="C76" s="87" t="s">
        <v>439</v>
      </c>
      <c r="D76" s="90">
        <f t="shared" si="48"/>
        <v>3.0630000000000002</v>
      </c>
      <c r="E76" s="90">
        <v>0</v>
      </c>
      <c r="F76" s="90">
        <v>0</v>
      </c>
      <c r="G76" s="90">
        <f>'10'!G76</f>
        <v>3.0630000000000002</v>
      </c>
      <c r="H76" s="90">
        <v>0</v>
      </c>
      <c r="I76" s="90">
        <f t="shared" si="42"/>
        <v>2.9050000000000002</v>
      </c>
      <c r="J76" s="90">
        <v>0</v>
      </c>
      <c r="K76" s="90">
        <v>0</v>
      </c>
      <c r="L76" s="90">
        <f>'10'!H76</f>
        <v>2.9050000000000002</v>
      </c>
      <c r="M76" s="90">
        <v>0</v>
      </c>
      <c r="N76" s="90">
        <f t="shared" si="62"/>
        <v>-0.15799999999999992</v>
      </c>
      <c r="O76" s="91">
        <f t="shared" si="64"/>
        <v>-5.1583414952660762</v>
      </c>
      <c r="P76" s="90">
        <v>0</v>
      </c>
      <c r="Q76" s="308" t="s">
        <v>284</v>
      </c>
      <c r="R76" s="90">
        <v>0</v>
      </c>
      <c r="S76" s="308" t="s">
        <v>284</v>
      </c>
      <c r="T76" s="90">
        <f t="shared" si="63"/>
        <v>-0.15799999999999992</v>
      </c>
      <c r="U76" s="91">
        <f t="shared" si="53"/>
        <v>-5.1583414952660762</v>
      </c>
      <c r="V76" s="90">
        <v>0</v>
      </c>
      <c r="W76" s="308" t="s">
        <v>284</v>
      </c>
      <c r="X76" s="298" t="s">
        <v>385</v>
      </c>
    </row>
    <row r="77" spans="1:24" ht="31.5">
      <c r="A77" s="77" t="s">
        <v>1180</v>
      </c>
      <c r="B77" s="84" t="s">
        <v>1183</v>
      </c>
      <c r="C77" s="326" t="s">
        <v>1178</v>
      </c>
      <c r="D77" s="90">
        <f t="shared" si="48"/>
        <v>0.53600000000000003</v>
      </c>
      <c r="E77" s="90">
        <v>0</v>
      </c>
      <c r="F77" s="90">
        <v>0</v>
      </c>
      <c r="G77" s="90">
        <f>'10'!G77</f>
        <v>0.53600000000000003</v>
      </c>
      <c r="H77" s="90">
        <v>0</v>
      </c>
      <c r="I77" s="90">
        <f t="shared" si="42"/>
        <v>0.52</v>
      </c>
      <c r="J77" s="90">
        <v>0</v>
      </c>
      <c r="K77" s="90">
        <v>0</v>
      </c>
      <c r="L77" s="90">
        <f>'10'!H77</f>
        <v>0.52</v>
      </c>
      <c r="M77" s="90">
        <v>0</v>
      </c>
      <c r="N77" s="90">
        <f t="shared" ref="N77:N79" si="65">P77+R77+T77+V77</f>
        <v>-1.6000000000000014E-2</v>
      </c>
      <c r="O77" s="91">
        <f t="shared" ref="O77:O79" si="66">U77</f>
        <v>-2.985074626865674</v>
      </c>
      <c r="P77" s="90">
        <v>0</v>
      </c>
      <c r="Q77" s="308" t="s">
        <v>284</v>
      </c>
      <c r="R77" s="90">
        <v>0</v>
      </c>
      <c r="S77" s="308" t="s">
        <v>284</v>
      </c>
      <c r="T77" s="90">
        <f t="shared" ref="T77:T79" si="67">L77-G77</f>
        <v>-1.6000000000000014E-2</v>
      </c>
      <c r="U77" s="91">
        <f t="shared" ref="U77:U78" si="68">(T77/G77)*100</f>
        <v>-2.985074626865674</v>
      </c>
      <c r="V77" s="90">
        <v>0</v>
      </c>
      <c r="W77" s="308" t="s">
        <v>284</v>
      </c>
      <c r="X77" s="298" t="s">
        <v>385</v>
      </c>
    </row>
    <row r="78" spans="1:24" ht="31.5">
      <c r="A78" s="77" t="s">
        <v>1181</v>
      </c>
      <c r="B78" s="84" t="s">
        <v>1182</v>
      </c>
      <c r="C78" s="326" t="s">
        <v>1177</v>
      </c>
      <c r="D78" s="90">
        <f t="shared" si="48"/>
        <v>0.77100000000000002</v>
      </c>
      <c r="E78" s="90">
        <v>0</v>
      </c>
      <c r="F78" s="90">
        <v>0</v>
      </c>
      <c r="G78" s="90">
        <f>'10'!G78</f>
        <v>0.77100000000000002</v>
      </c>
      <c r="H78" s="90">
        <v>0</v>
      </c>
      <c r="I78" s="90">
        <f t="shared" si="42"/>
        <v>0.86799999999999999</v>
      </c>
      <c r="J78" s="90">
        <v>0</v>
      </c>
      <c r="K78" s="90">
        <v>0</v>
      </c>
      <c r="L78" s="90">
        <f>'10'!H78</f>
        <v>0.86799999999999999</v>
      </c>
      <c r="M78" s="90">
        <v>0</v>
      </c>
      <c r="N78" s="90">
        <f t="shared" si="65"/>
        <v>9.6999999999999975E-2</v>
      </c>
      <c r="O78" s="91">
        <f t="shared" si="66"/>
        <v>12.581063553826196</v>
      </c>
      <c r="P78" s="90">
        <v>0</v>
      </c>
      <c r="Q78" s="308" t="s">
        <v>284</v>
      </c>
      <c r="R78" s="90">
        <v>0</v>
      </c>
      <c r="S78" s="308" t="s">
        <v>284</v>
      </c>
      <c r="T78" s="90">
        <f t="shared" si="67"/>
        <v>9.6999999999999975E-2</v>
      </c>
      <c r="U78" s="91">
        <f t="shared" si="68"/>
        <v>12.581063553826196</v>
      </c>
      <c r="V78" s="90">
        <v>0</v>
      </c>
      <c r="W78" s="308" t="s">
        <v>284</v>
      </c>
      <c r="X78" s="298" t="s">
        <v>385</v>
      </c>
    </row>
    <row r="79" spans="1:24" ht="49.5" customHeight="1">
      <c r="A79" s="364" t="s">
        <v>489</v>
      </c>
      <c r="B79" s="364" t="s">
        <v>1196</v>
      </c>
      <c r="C79" s="364" t="s">
        <v>385</v>
      </c>
      <c r="D79" s="369">
        <f t="shared" ref="D79" si="69">E79+F79+G79+H79</f>
        <v>0</v>
      </c>
      <c r="E79" s="369">
        <v>0</v>
      </c>
      <c r="F79" s="369">
        <v>0</v>
      </c>
      <c r="G79" s="369">
        <v>0</v>
      </c>
      <c r="H79" s="369">
        <v>0</v>
      </c>
      <c r="I79" s="369">
        <f t="shared" ref="I79" si="70">J79+K79+L79+M79</f>
        <v>0</v>
      </c>
      <c r="J79" s="369">
        <v>0</v>
      </c>
      <c r="K79" s="369">
        <v>0</v>
      </c>
      <c r="L79" s="369">
        <v>0</v>
      </c>
      <c r="M79" s="369">
        <v>0</v>
      </c>
      <c r="N79" s="369">
        <f t="shared" si="65"/>
        <v>0</v>
      </c>
      <c r="O79" s="370" t="str">
        <f t="shared" si="66"/>
        <v>-</v>
      </c>
      <c r="P79" s="369">
        <v>0</v>
      </c>
      <c r="Q79" s="361" t="s">
        <v>284</v>
      </c>
      <c r="R79" s="369">
        <v>0</v>
      </c>
      <c r="S79" s="361" t="s">
        <v>284</v>
      </c>
      <c r="T79" s="369">
        <f t="shared" si="67"/>
        <v>0</v>
      </c>
      <c r="U79" s="361" t="s">
        <v>284</v>
      </c>
      <c r="V79" s="369">
        <v>0</v>
      </c>
      <c r="W79" s="361" t="s">
        <v>284</v>
      </c>
      <c r="X79" s="363" t="s">
        <v>385</v>
      </c>
    </row>
    <row r="80" spans="1:24" ht="28.5">
      <c r="A80" s="355" t="s">
        <v>440</v>
      </c>
      <c r="B80" s="364" t="s">
        <v>441</v>
      </c>
      <c r="C80" s="365"/>
      <c r="D80" s="369">
        <f t="shared" si="48"/>
        <v>0</v>
      </c>
      <c r="E80" s="369">
        <v>0</v>
      </c>
      <c r="F80" s="369">
        <v>0</v>
      </c>
      <c r="G80" s="369">
        <v>0</v>
      </c>
      <c r="H80" s="369">
        <v>0</v>
      </c>
      <c r="I80" s="369">
        <f t="shared" si="42"/>
        <v>0</v>
      </c>
      <c r="J80" s="369">
        <v>0</v>
      </c>
      <c r="K80" s="369">
        <v>0</v>
      </c>
      <c r="L80" s="369">
        <v>0</v>
      </c>
      <c r="M80" s="369">
        <v>0</v>
      </c>
      <c r="N80" s="369">
        <f t="shared" si="12"/>
        <v>0</v>
      </c>
      <c r="O80" s="370" t="str">
        <f t="shared" si="64"/>
        <v>-</v>
      </c>
      <c r="P80" s="369">
        <v>0</v>
      </c>
      <c r="Q80" s="361" t="s">
        <v>284</v>
      </c>
      <c r="R80" s="369">
        <v>0</v>
      </c>
      <c r="S80" s="361" t="s">
        <v>284</v>
      </c>
      <c r="T80" s="369">
        <f t="shared" si="13"/>
        <v>0</v>
      </c>
      <c r="U80" s="361" t="s">
        <v>284</v>
      </c>
      <c r="V80" s="369">
        <v>0</v>
      </c>
      <c r="W80" s="361" t="s">
        <v>284</v>
      </c>
      <c r="X80" s="363" t="s">
        <v>385</v>
      </c>
    </row>
    <row r="81" spans="1:24" s="52" customFormat="1" ht="30" customHeight="1">
      <c r="A81" s="526" t="s">
        <v>31</v>
      </c>
      <c r="B81" s="527"/>
      <c r="C81" s="528"/>
      <c r="D81" s="97">
        <f t="shared" si="48"/>
        <v>16.234000000000002</v>
      </c>
      <c r="E81" s="97">
        <f t="shared" ref="E81:V81" si="71">E21</f>
        <v>0</v>
      </c>
      <c r="F81" s="97">
        <f t="shared" si="71"/>
        <v>0</v>
      </c>
      <c r="G81" s="97">
        <f t="shared" si="71"/>
        <v>16.234000000000002</v>
      </c>
      <c r="H81" s="97">
        <f t="shared" si="71"/>
        <v>0</v>
      </c>
      <c r="I81" s="97">
        <f t="shared" si="42"/>
        <v>16.253</v>
      </c>
      <c r="J81" s="97">
        <f t="shared" ref="J81:M81" si="72">J21</f>
        <v>0</v>
      </c>
      <c r="K81" s="97">
        <f t="shared" si="72"/>
        <v>0</v>
      </c>
      <c r="L81" s="97">
        <f t="shared" si="72"/>
        <v>16.253</v>
      </c>
      <c r="M81" s="97">
        <f t="shared" si="72"/>
        <v>0</v>
      </c>
      <c r="N81" s="97">
        <f t="shared" si="71"/>
        <v>1.8999999999998352E-2</v>
      </c>
      <c r="O81" s="96">
        <f t="shared" si="71"/>
        <v>0.1170383146482589</v>
      </c>
      <c r="P81" s="97">
        <f t="shared" si="71"/>
        <v>0</v>
      </c>
      <c r="Q81" s="308" t="s">
        <v>284</v>
      </c>
      <c r="R81" s="97">
        <f t="shared" si="71"/>
        <v>0</v>
      </c>
      <c r="S81" s="308" t="s">
        <v>284</v>
      </c>
      <c r="T81" s="53">
        <f t="shared" si="71"/>
        <v>1.8999999999998352E-2</v>
      </c>
      <c r="U81" s="96">
        <f t="shared" ref="U81" si="73">(T81/G81)*100</f>
        <v>0.1170383146482589</v>
      </c>
      <c r="V81" s="97">
        <f t="shared" si="71"/>
        <v>0</v>
      </c>
      <c r="W81" s="308" t="s">
        <v>284</v>
      </c>
      <c r="X81" s="305" t="s">
        <v>385</v>
      </c>
    </row>
    <row r="82" spans="1:24">
      <c r="A82" s="2"/>
    </row>
    <row r="83" spans="1:24">
      <c r="A83" s="2"/>
    </row>
  </sheetData>
  <mergeCells count="37">
    <mergeCell ref="I17:M17"/>
    <mergeCell ref="N17:O18"/>
    <mergeCell ref="L18:L19"/>
    <mergeCell ref="M18:M19"/>
    <mergeCell ref="V17:W18"/>
    <mergeCell ref="T17:U18"/>
    <mergeCell ref="R17:S18"/>
    <mergeCell ref="P17:Q18"/>
    <mergeCell ref="J18:J19"/>
    <mergeCell ref="K18:K19"/>
    <mergeCell ref="A81:C81"/>
    <mergeCell ref="A5:X5"/>
    <mergeCell ref="D18:D19"/>
    <mergeCell ref="E18:E19"/>
    <mergeCell ref="F18:F19"/>
    <mergeCell ref="G18:G19"/>
    <mergeCell ref="H18:H19"/>
    <mergeCell ref="I18:I19"/>
    <mergeCell ref="X15:X19"/>
    <mergeCell ref="A15:A19"/>
    <mergeCell ref="B15:B19"/>
    <mergeCell ref="C15:C19"/>
    <mergeCell ref="D15:M15"/>
    <mergeCell ref="N15:W16"/>
    <mergeCell ref="D16:M16"/>
    <mergeCell ref="D17:H17"/>
    <mergeCell ref="U1:X1"/>
    <mergeCell ref="A13:T13"/>
    <mergeCell ref="U3:X3"/>
    <mergeCell ref="U2:X2"/>
    <mergeCell ref="A6:T6"/>
    <mergeCell ref="A7:T7"/>
    <mergeCell ref="A8:T8"/>
    <mergeCell ref="A9:T9"/>
    <mergeCell ref="A10:T10"/>
    <mergeCell ref="A11:T11"/>
    <mergeCell ref="A12:T12"/>
  </mergeCells>
  <pageMargins left="0" right="0" top="0.35433070866141736" bottom="0.15748031496062992" header="0.31496062992125984" footer="0.31496062992125984"/>
  <pageSetup paperSize="9" scale="50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topLeftCell="A71" zoomScale="90" zoomScaleNormal="90" workbookViewId="0">
      <selection activeCell="O77" sqref="O77"/>
    </sheetView>
  </sheetViews>
  <sheetFormatPr defaultRowHeight="15"/>
  <cols>
    <col min="1" max="1" width="9.140625" customWidth="1"/>
    <col min="2" max="2" width="40.140625" customWidth="1"/>
    <col min="3" max="3" width="15.5703125" customWidth="1"/>
    <col min="4" max="4" width="18.7109375" customWidth="1"/>
    <col min="5" max="5" width="16.140625" customWidth="1"/>
    <col min="6" max="6" width="12.28515625" customWidth="1"/>
    <col min="7" max="7" width="14.5703125" customWidth="1"/>
    <col min="8" max="8" width="9.5703125" customWidth="1"/>
    <col min="16" max="16" width="9" customWidth="1"/>
    <col min="17" max="17" width="8.7109375" customWidth="1"/>
    <col min="18" max="18" width="11.5703125" customWidth="1"/>
    <col min="19" max="19" width="12.42578125" customWidth="1"/>
    <col min="20" max="20" width="13.140625" bestFit="1" customWidth="1"/>
    <col min="21" max="21" width="10.42578125" customWidth="1"/>
    <col min="22" max="22" width="29.5703125" customWidth="1"/>
  </cols>
  <sheetData>
    <row r="1" spans="1:27" ht="17.25" customHeight="1">
      <c r="T1" s="514" t="s">
        <v>153</v>
      </c>
      <c r="U1" s="514"/>
      <c r="V1" s="514"/>
    </row>
    <row r="2" spans="1:27" ht="14.25" customHeight="1">
      <c r="T2" s="514" t="s">
        <v>19</v>
      </c>
      <c r="U2" s="514"/>
      <c r="V2" s="514"/>
    </row>
    <row r="3" spans="1:27" ht="14.25" customHeight="1">
      <c r="T3" s="514" t="s">
        <v>20</v>
      </c>
      <c r="U3" s="514"/>
      <c r="V3" s="514"/>
    </row>
    <row r="4" spans="1:27" ht="20.25" customHeight="1">
      <c r="A4" s="499" t="s">
        <v>154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</row>
    <row r="5" spans="1:27" ht="16.5" customHeight="1">
      <c r="A5" s="499" t="s">
        <v>1184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</row>
    <row r="6" spans="1:27" ht="18.75" customHeight="1">
      <c r="A6" s="499" t="s">
        <v>274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5"/>
      <c r="V6" s="45"/>
      <c r="W6" s="45"/>
      <c r="X6" s="45"/>
      <c r="Y6" s="45"/>
      <c r="Z6" s="45"/>
      <c r="AA6" s="45"/>
    </row>
    <row r="7" spans="1:27" ht="12.75" customHeight="1">
      <c r="A7" s="500" t="s">
        <v>21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44"/>
      <c r="V7" s="44"/>
      <c r="W7" s="44"/>
      <c r="X7" s="44"/>
      <c r="Y7" s="44"/>
      <c r="Z7" s="44"/>
      <c r="AA7" s="44"/>
    </row>
    <row r="8" spans="1:27" ht="23.25" customHeight="1">
      <c r="A8" s="499" t="s">
        <v>1190</v>
      </c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5"/>
      <c r="V8" s="45"/>
      <c r="W8" s="45"/>
      <c r="X8" s="45"/>
      <c r="Y8" s="45"/>
      <c r="Z8" s="45"/>
      <c r="AA8" s="45"/>
    </row>
    <row r="9" spans="1:27" ht="20.25" customHeight="1">
      <c r="A9" s="504" t="s">
        <v>1194</v>
      </c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  <c r="U9" s="45"/>
      <c r="V9" s="45"/>
      <c r="W9" s="45"/>
      <c r="X9" s="45"/>
      <c r="Y9" s="45"/>
      <c r="Z9" s="45"/>
      <c r="AA9" s="45"/>
    </row>
    <row r="10" spans="1:27" ht="32.25" customHeight="1">
      <c r="A10" s="520" t="s">
        <v>1192</v>
      </c>
      <c r="B10" s="520"/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0"/>
      <c r="N10" s="520"/>
      <c r="O10" s="520"/>
      <c r="P10" s="520"/>
      <c r="Q10" s="520"/>
      <c r="R10" s="520"/>
      <c r="S10" s="520"/>
      <c r="T10" s="520"/>
      <c r="U10" s="45"/>
      <c r="V10" s="45"/>
      <c r="W10" s="45"/>
      <c r="X10" s="45"/>
      <c r="Y10" s="45"/>
      <c r="Z10" s="45"/>
      <c r="AA10" s="45"/>
    </row>
    <row r="11" spans="1:27" ht="33" customHeight="1">
      <c r="A11" s="520" t="s">
        <v>1193</v>
      </c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P11" s="520"/>
      <c r="Q11" s="520"/>
      <c r="R11" s="520"/>
      <c r="S11" s="520"/>
      <c r="T11" s="520"/>
      <c r="U11" s="45"/>
      <c r="V11" s="45"/>
      <c r="W11" s="45"/>
      <c r="X11" s="45"/>
      <c r="Y11" s="45"/>
      <c r="Z11" s="45"/>
      <c r="AA11" s="45"/>
    </row>
    <row r="12" spans="1:27" ht="18.75" customHeight="1">
      <c r="A12" s="500" t="s">
        <v>63</v>
      </c>
      <c r="B12" s="500"/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44"/>
      <c r="V12" s="44"/>
      <c r="W12" s="44"/>
      <c r="X12" s="44"/>
      <c r="Y12" s="44"/>
      <c r="Z12" s="44"/>
      <c r="AA12" s="44"/>
    </row>
    <row r="13" spans="1:27" ht="18.75" hidden="1" customHeight="1">
      <c r="A13" s="302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44"/>
      <c r="V13" s="44"/>
      <c r="W13" s="44"/>
      <c r="X13" s="44"/>
      <c r="Y13" s="44"/>
      <c r="Z13" s="44"/>
      <c r="AA13" s="44"/>
    </row>
    <row r="14" spans="1:27" ht="18.75" hidden="1" customHeight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44"/>
      <c r="V14" s="44"/>
      <c r="W14" s="44"/>
      <c r="X14" s="44"/>
      <c r="Y14" s="44"/>
      <c r="Z14" s="44"/>
      <c r="AA14" s="44"/>
    </row>
    <row r="15" spans="1:27" ht="18.75" hidden="1" customHeight="1">
      <c r="A15" s="302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44"/>
      <c r="V15" s="44"/>
      <c r="W15" s="44"/>
      <c r="X15" s="44"/>
      <c r="Y15" s="44"/>
      <c r="Z15" s="44"/>
      <c r="AA15" s="44"/>
    </row>
    <row r="16" spans="1:27" ht="14.2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3" ht="105" customHeight="1">
      <c r="A17" s="530" t="s">
        <v>0</v>
      </c>
      <c r="B17" s="530" t="s">
        <v>1</v>
      </c>
      <c r="C17" s="530" t="s">
        <v>2</v>
      </c>
      <c r="D17" s="530" t="s">
        <v>23</v>
      </c>
      <c r="E17" s="530" t="s">
        <v>1113</v>
      </c>
      <c r="F17" s="529" t="s">
        <v>1114</v>
      </c>
      <c r="G17" s="529"/>
      <c r="H17" s="529" t="s">
        <v>1112</v>
      </c>
      <c r="I17" s="529"/>
      <c r="J17" s="529"/>
      <c r="K17" s="529"/>
      <c r="L17" s="529"/>
      <c r="M17" s="529"/>
      <c r="N17" s="529"/>
      <c r="O17" s="529"/>
      <c r="P17" s="529"/>
      <c r="Q17" s="529"/>
      <c r="R17" s="529" t="s">
        <v>155</v>
      </c>
      <c r="S17" s="529"/>
      <c r="T17" s="540" t="s">
        <v>156</v>
      </c>
      <c r="U17" s="541"/>
      <c r="V17" s="530" t="s">
        <v>25</v>
      </c>
    </row>
    <row r="18" spans="1:23" ht="35.25" customHeight="1">
      <c r="A18" s="530"/>
      <c r="B18" s="530"/>
      <c r="C18" s="530"/>
      <c r="D18" s="530"/>
      <c r="E18" s="530"/>
      <c r="F18" s="529" t="s">
        <v>27</v>
      </c>
      <c r="G18" s="529" t="s">
        <v>28</v>
      </c>
      <c r="H18" s="529" t="s">
        <v>109</v>
      </c>
      <c r="I18" s="529"/>
      <c r="J18" s="529" t="s">
        <v>110</v>
      </c>
      <c r="K18" s="529"/>
      <c r="L18" s="529" t="s">
        <v>111</v>
      </c>
      <c r="M18" s="529"/>
      <c r="N18" s="529" t="s">
        <v>112</v>
      </c>
      <c r="O18" s="529"/>
      <c r="P18" s="531" t="s">
        <v>113</v>
      </c>
      <c r="Q18" s="532"/>
      <c r="R18" s="538" t="s">
        <v>27</v>
      </c>
      <c r="S18" s="529" t="s">
        <v>28</v>
      </c>
      <c r="T18" s="538" t="s">
        <v>114</v>
      </c>
      <c r="U18" s="538" t="s">
        <v>15</v>
      </c>
      <c r="V18" s="530"/>
    </row>
    <row r="19" spans="1:23" ht="43.5" customHeight="1">
      <c r="A19" s="530"/>
      <c r="B19" s="530"/>
      <c r="C19" s="530"/>
      <c r="D19" s="530"/>
      <c r="E19" s="530"/>
      <c r="F19" s="529"/>
      <c r="G19" s="529"/>
      <c r="H19" s="55" t="s">
        <v>6</v>
      </c>
      <c r="I19" s="55" t="s">
        <v>7</v>
      </c>
      <c r="J19" s="55" t="s">
        <v>6</v>
      </c>
      <c r="K19" s="55" t="s">
        <v>7</v>
      </c>
      <c r="L19" s="55" t="s">
        <v>6</v>
      </c>
      <c r="M19" s="55" t="s">
        <v>7</v>
      </c>
      <c r="N19" s="55" t="s">
        <v>6</v>
      </c>
      <c r="O19" s="55" t="s">
        <v>7</v>
      </c>
      <c r="P19" s="55" t="s">
        <v>6</v>
      </c>
      <c r="Q19" s="55" t="s">
        <v>7</v>
      </c>
      <c r="R19" s="539"/>
      <c r="S19" s="529"/>
      <c r="T19" s="539"/>
      <c r="U19" s="539"/>
      <c r="V19" s="530"/>
    </row>
    <row r="20" spans="1:23">
      <c r="A20" s="25">
        <v>1</v>
      </c>
      <c r="B20" s="25">
        <v>2</v>
      </c>
      <c r="C20" s="25">
        <v>3</v>
      </c>
      <c r="D20" s="25">
        <v>4</v>
      </c>
      <c r="E20" s="25">
        <v>5</v>
      </c>
      <c r="F20" s="25" t="s">
        <v>157</v>
      </c>
      <c r="G20" s="25">
        <v>7</v>
      </c>
      <c r="H20" s="25">
        <v>8</v>
      </c>
      <c r="I20" s="25">
        <v>9</v>
      </c>
      <c r="J20" s="25">
        <v>10</v>
      </c>
      <c r="K20" s="25">
        <v>11</v>
      </c>
      <c r="L20" s="25">
        <v>12</v>
      </c>
      <c r="M20" s="25">
        <v>13</v>
      </c>
      <c r="N20" s="25">
        <v>14</v>
      </c>
      <c r="O20" s="25">
        <v>15</v>
      </c>
      <c r="P20" s="25">
        <v>16</v>
      </c>
      <c r="Q20" s="25">
        <v>17</v>
      </c>
      <c r="R20" s="25">
        <v>18</v>
      </c>
      <c r="S20" s="25">
        <v>19</v>
      </c>
      <c r="T20" s="25">
        <v>20</v>
      </c>
      <c r="U20" s="25">
        <v>21</v>
      </c>
      <c r="V20" s="25">
        <v>22</v>
      </c>
      <c r="W20" s="18"/>
    </row>
    <row r="21" spans="1:23" s="52" customFormat="1" ht="28.5">
      <c r="A21" s="72" t="s">
        <v>384</v>
      </c>
      <c r="B21" s="73" t="s">
        <v>31</v>
      </c>
      <c r="C21" s="85" t="s">
        <v>385</v>
      </c>
      <c r="D21" s="97">
        <f>D22+D23+D24+D25+D26+D27</f>
        <v>13.754200000000001</v>
      </c>
      <c r="E21" s="97">
        <f>E22+E23+E24+E25+E26+E27</f>
        <v>0</v>
      </c>
      <c r="F21" s="97">
        <f>F22+F23+F24+F25+F26+F27</f>
        <v>13.754200000000001</v>
      </c>
      <c r="G21" s="97">
        <f>G22+G23+G24+G25+G26+G27</f>
        <v>13.754200000000001</v>
      </c>
      <c r="H21" s="97">
        <f>H22+H23+H24+H25+H26+H27</f>
        <v>13.754200000000001</v>
      </c>
      <c r="I21" s="97">
        <f t="shared" ref="I21:Q21" si="0">I22+I23+I24+I25+I26+I27</f>
        <v>14.302999999999997</v>
      </c>
      <c r="J21" s="97">
        <f t="shared" si="0"/>
        <v>0.5</v>
      </c>
      <c r="K21" s="97">
        <f t="shared" si="0"/>
        <v>0.48399999999999999</v>
      </c>
      <c r="L21" s="97">
        <f t="shared" si="0"/>
        <v>0</v>
      </c>
      <c r="M21" s="97">
        <f t="shared" si="0"/>
        <v>1.8720000000000001</v>
      </c>
      <c r="N21" s="97">
        <f t="shared" si="0"/>
        <v>2.2742</v>
      </c>
      <c r="O21" s="97">
        <f t="shared" si="0"/>
        <v>3.367</v>
      </c>
      <c r="P21" s="97">
        <f t="shared" si="0"/>
        <v>10.98</v>
      </c>
      <c r="Q21" s="97">
        <f t="shared" si="0"/>
        <v>8.5799999999999983</v>
      </c>
      <c r="R21" s="97">
        <f>H21-I21</f>
        <v>-0.5487999999999964</v>
      </c>
      <c r="S21" s="97">
        <f>R21</f>
        <v>-0.5487999999999964</v>
      </c>
      <c r="T21" s="97">
        <f>I21-H21</f>
        <v>0.5487999999999964</v>
      </c>
      <c r="U21" s="96">
        <f>T21/H21*100</f>
        <v>3.9900539471579322</v>
      </c>
      <c r="V21" s="305" t="s">
        <v>385</v>
      </c>
      <c r="W21" s="311"/>
    </row>
    <row r="22" spans="1:23" s="52" customFormat="1" ht="28.5">
      <c r="A22" s="307" t="s">
        <v>386</v>
      </c>
      <c r="B22" s="76" t="s">
        <v>387</v>
      </c>
      <c r="C22" s="281" t="s">
        <v>385</v>
      </c>
      <c r="D22" s="97">
        <f>H22</f>
        <v>2.3540000000000001</v>
      </c>
      <c r="E22" s="97">
        <v>0</v>
      </c>
      <c r="F22" s="97">
        <f>H22</f>
        <v>2.3540000000000001</v>
      </c>
      <c r="G22" s="97">
        <f>H22</f>
        <v>2.3540000000000001</v>
      </c>
      <c r="H22" s="97">
        <f>H29</f>
        <v>2.3540000000000001</v>
      </c>
      <c r="I22" s="97">
        <f t="shared" ref="I22:Q22" si="1">I29</f>
        <v>2.2090000000000001</v>
      </c>
      <c r="J22" s="97">
        <f t="shared" si="1"/>
        <v>0</v>
      </c>
      <c r="K22" s="97">
        <f t="shared" si="1"/>
        <v>0</v>
      </c>
      <c r="L22" s="97">
        <f t="shared" si="1"/>
        <v>0</v>
      </c>
      <c r="M22" s="97">
        <f t="shared" si="1"/>
        <v>0</v>
      </c>
      <c r="N22" s="97">
        <f t="shared" si="1"/>
        <v>0</v>
      </c>
      <c r="O22" s="97">
        <f t="shared" si="1"/>
        <v>0</v>
      </c>
      <c r="P22" s="97">
        <f t="shared" si="1"/>
        <v>2.3540000000000001</v>
      </c>
      <c r="Q22" s="97">
        <f t="shared" si="1"/>
        <v>2.2090000000000001</v>
      </c>
      <c r="R22" s="97">
        <f t="shared" ref="R22:R81" si="2">H22-I22</f>
        <v>0.14500000000000002</v>
      </c>
      <c r="S22" s="97">
        <f t="shared" ref="S22:S80" si="3">R22</f>
        <v>0.14500000000000002</v>
      </c>
      <c r="T22" s="97">
        <f t="shared" ref="T22:T81" si="4">I22-H22</f>
        <v>-0.14500000000000002</v>
      </c>
      <c r="U22" s="96">
        <f t="shared" ref="U22:U23" si="5">T22/H22*100</f>
        <v>-6.1597281223449452</v>
      </c>
      <c r="V22" s="305" t="s">
        <v>385</v>
      </c>
      <c r="W22" s="311"/>
    </row>
    <row r="23" spans="1:23" s="52" customFormat="1" ht="28.5">
      <c r="A23" s="75" t="s">
        <v>388</v>
      </c>
      <c r="B23" s="306" t="s">
        <v>389</v>
      </c>
      <c r="C23" s="281" t="s">
        <v>385</v>
      </c>
      <c r="D23" s="97">
        <f>D45</f>
        <v>6.9381999999999993</v>
      </c>
      <c r="E23" s="97">
        <f>E45</f>
        <v>0</v>
      </c>
      <c r="F23" s="97">
        <f>F45</f>
        <v>6.9381999999999993</v>
      </c>
      <c r="G23" s="97">
        <f>G45</f>
        <v>6.9381999999999993</v>
      </c>
      <c r="H23" s="97">
        <f>H45</f>
        <v>6.9382000000000001</v>
      </c>
      <c r="I23" s="97">
        <f t="shared" ref="I23:Q23" si="6">I45</f>
        <v>7.5329999999999995</v>
      </c>
      <c r="J23" s="97">
        <f t="shared" si="6"/>
        <v>0.25</v>
      </c>
      <c r="K23" s="97">
        <f t="shared" si="6"/>
        <v>0.23400000000000001</v>
      </c>
      <c r="L23" s="97">
        <f t="shared" si="6"/>
        <v>0</v>
      </c>
      <c r="M23" s="97">
        <f t="shared" si="6"/>
        <v>1.58</v>
      </c>
      <c r="N23" s="97">
        <f t="shared" si="6"/>
        <v>2.2742</v>
      </c>
      <c r="O23" s="97">
        <f t="shared" si="6"/>
        <v>3.367</v>
      </c>
      <c r="P23" s="97">
        <f t="shared" si="6"/>
        <v>4.4139999999999997</v>
      </c>
      <c r="Q23" s="97">
        <f t="shared" si="6"/>
        <v>2.3519999999999999</v>
      </c>
      <c r="R23" s="97">
        <f t="shared" si="2"/>
        <v>-0.59479999999999933</v>
      </c>
      <c r="S23" s="97">
        <f t="shared" si="3"/>
        <v>-0.59479999999999933</v>
      </c>
      <c r="T23" s="97">
        <f t="shared" si="4"/>
        <v>0.59479999999999933</v>
      </c>
      <c r="U23" s="96">
        <f t="shared" si="5"/>
        <v>8.572828687555841</v>
      </c>
      <c r="V23" s="305" t="s">
        <v>385</v>
      </c>
      <c r="W23" s="311"/>
    </row>
    <row r="24" spans="1:23" s="52" customFormat="1" ht="71.25">
      <c r="A24" s="75" t="s">
        <v>390</v>
      </c>
      <c r="B24" s="306" t="s">
        <v>391</v>
      </c>
      <c r="C24" s="281" t="s">
        <v>385</v>
      </c>
      <c r="D24" s="97">
        <v>0</v>
      </c>
      <c r="E24" s="97">
        <v>0</v>
      </c>
      <c r="F24" s="97">
        <v>0</v>
      </c>
      <c r="G24" s="97">
        <v>0</v>
      </c>
      <c r="H24" s="97">
        <f t="shared" ref="H24:H47" si="7">J24+L24+N24+P24</f>
        <v>0</v>
      </c>
      <c r="I24" s="97">
        <f t="shared" ref="I24:I47" si="8">K24+M24+O24+Q24</f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f t="shared" si="2"/>
        <v>0</v>
      </c>
      <c r="S24" s="97">
        <f t="shared" si="3"/>
        <v>0</v>
      </c>
      <c r="T24" s="97">
        <f t="shared" si="4"/>
        <v>0</v>
      </c>
      <c r="U24" s="308" t="s">
        <v>284</v>
      </c>
      <c r="V24" s="305" t="s">
        <v>385</v>
      </c>
      <c r="W24" s="311"/>
    </row>
    <row r="25" spans="1:23" s="52" customFormat="1" ht="42.75">
      <c r="A25" s="75" t="s">
        <v>392</v>
      </c>
      <c r="B25" s="76" t="s">
        <v>393</v>
      </c>
      <c r="C25" s="281" t="s">
        <v>385</v>
      </c>
      <c r="D25" s="97">
        <f>D73</f>
        <v>4.4620000000000006</v>
      </c>
      <c r="E25" s="97">
        <f>E73</f>
        <v>0</v>
      </c>
      <c r="F25" s="97">
        <f>F73</f>
        <v>4.4620000000000006</v>
      </c>
      <c r="G25" s="97">
        <f>G73</f>
        <v>4.4620000000000006</v>
      </c>
      <c r="H25" s="97">
        <f t="shared" si="7"/>
        <v>4.4620000000000006</v>
      </c>
      <c r="I25" s="97">
        <f t="shared" si="8"/>
        <v>4.5609999999999991</v>
      </c>
      <c r="J25" s="97">
        <f t="shared" ref="J25:Q25" si="9">J73</f>
        <v>0.25</v>
      </c>
      <c r="K25" s="97">
        <f t="shared" si="9"/>
        <v>0.25</v>
      </c>
      <c r="L25" s="97">
        <f t="shared" si="9"/>
        <v>0</v>
      </c>
      <c r="M25" s="97">
        <f t="shared" si="9"/>
        <v>0.29200000000000004</v>
      </c>
      <c r="N25" s="97">
        <f t="shared" si="9"/>
        <v>0</v>
      </c>
      <c r="O25" s="97">
        <f t="shared" si="9"/>
        <v>0</v>
      </c>
      <c r="P25" s="97">
        <f t="shared" si="9"/>
        <v>4.2120000000000006</v>
      </c>
      <c r="Q25" s="97">
        <f t="shared" si="9"/>
        <v>4.0189999999999992</v>
      </c>
      <c r="R25" s="97">
        <f t="shared" si="2"/>
        <v>-9.8999999999998423E-2</v>
      </c>
      <c r="S25" s="97">
        <f t="shared" si="3"/>
        <v>-9.8999999999998423E-2</v>
      </c>
      <c r="T25" s="97">
        <f t="shared" si="4"/>
        <v>9.8999999999998423E-2</v>
      </c>
      <c r="U25" s="96">
        <f>T25/H25*100</f>
        <v>2.2187359928282921</v>
      </c>
      <c r="V25" s="305" t="s">
        <v>385</v>
      </c>
      <c r="W25" s="311"/>
    </row>
    <row r="26" spans="1:23" s="52" customFormat="1" ht="45.75" customHeight="1">
      <c r="A26" s="75" t="s">
        <v>394</v>
      </c>
      <c r="B26" s="76" t="s">
        <v>395</v>
      </c>
      <c r="C26" s="281" t="s">
        <v>385</v>
      </c>
      <c r="D26" s="97">
        <v>0</v>
      </c>
      <c r="E26" s="97">
        <v>0</v>
      </c>
      <c r="F26" s="97">
        <v>0</v>
      </c>
      <c r="G26" s="97">
        <v>0</v>
      </c>
      <c r="H26" s="97">
        <f t="shared" si="7"/>
        <v>0</v>
      </c>
      <c r="I26" s="97">
        <f t="shared" si="8"/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f t="shared" si="2"/>
        <v>0</v>
      </c>
      <c r="S26" s="97">
        <f t="shared" si="3"/>
        <v>0</v>
      </c>
      <c r="T26" s="97">
        <f t="shared" si="4"/>
        <v>0</v>
      </c>
      <c r="U26" s="308" t="s">
        <v>284</v>
      </c>
      <c r="V26" s="305" t="s">
        <v>385</v>
      </c>
      <c r="W26" s="311"/>
    </row>
    <row r="27" spans="1:23" s="52" customFormat="1" ht="21" customHeight="1">
      <c r="A27" s="75" t="s">
        <v>396</v>
      </c>
      <c r="B27" s="76" t="s">
        <v>397</v>
      </c>
      <c r="C27" s="281" t="s">
        <v>385</v>
      </c>
      <c r="D27" s="97">
        <v>0</v>
      </c>
      <c r="E27" s="97">
        <v>0</v>
      </c>
      <c r="F27" s="97">
        <v>0</v>
      </c>
      <c r="G27" s="97">
        <v>0</v>
      </c>
      <c r="H27" s="97">
        <f t="shared" si="7"/>
        <v>0</v>
      </c>
      <c r="I27" s="97">
        <f t="shared" si="8"/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f t="shared" si="2"/>
        <v>0</v>
      </c>
      <c r="S27" s="97">
        <f t="shared" si="3"/>
        <v>0</v>
      </c>
      <c r="T27" s="97">
        <f t="shared" si="4"/>
        <v>0</v>
      </c>
      <c r="U27" s="308" t="s">
        <v>284</v>
      </c>
      <c r="V27" s="305" t="s">
        <v>385</v>
      </c>
      <c r="W27" s="311"/>
    </row>
    <row r="28" spans="1:23" s="52" customFormat="1" ht="23.25" customHeight="1">
      <c r="A28" s="75" t="s">
        <v>398</v>
      </c>
      <c r="B28" s="76" t="s">
        <v>399</v>
      </c>
      <c r="C28" s="281"/>
      <c r="D28" s="97">
        <f>D45+D73+D29</f>
        <v>13.754200000000001</v>
      </c>
      <c r="E28" s="97">
        <f t="shared" ref="E28:G28" si="10">E45+E73+E29</f>
        <v>0</v>
      </c>
      <c r="F28" s="97">
        <f t="shared" si="10"/>
        <v>13.754200000000001</v>
      </c>
      <c r="G28" s="97">
        <f t="shared" si="10"/>
        <v>13.754200000000001</v>
      </c>
      <c r="H28" s="97">
        <f t="shared" si="7"/>
        <v>13.754200000000001</v>
      </c>
      <c r="I28" s="97">
        <f t="shared" si="8"/>
        <v>14.302999999999997</v>
      </c>
      <c r="J28" s="97">
        <f>J45+J73+J29</f>
        <v>0.5</v>
      </c>
      <c r="K28" s="97">
        <f t="shared" ref="K28:Q28" si="11">K45+K73+K29</f>
        <v>0.48399999999999999</v>
      </c>
      <c r="L28" s="97">
        <f t="shared" si="11"/>
        <v>0</v>
      </c>
      <c r="M28" s="97">
        <f t="shared" si="11"/>
        <v>1.8720000000000001</v>
      </c>
      <c r="N28" s="97">
        <f t="shared" si="11"/>
        <v>2.2742</v>
      </c>
      <c r="O28" s="97">
        <f t="shared" si="11"/>
        <v>3.367</v>
      </c>
      <c r="P28" s="97">
        <f t="shared" si="11"/>
        <v>10.98</v>
      </c>
      <c r="Q28" s="97">
        <f t="shared" si="11"/>
        <v>8.5799999999999983</v>
      </c>
      <c r="R28" s="97">
        <f t="shared" si="2"/>
        <v>-0.5487999999999964</v>
      </c>
      <c r="S28" s="97">
        <f t="shared" si="3"/>
        <v>-0.5487999999999964</v>
      </c>
      <c r="T28" s="97">
        <f t="shared" si="4"/>
        <v>0.5487999999999964</v>
      </c>
      <c r="U28" s="96">
        <f t="shared" ref="U28:U31" si="12">T28/H28*100</f>
        <v>3.9900539471579322</v>
      </c>
      <c r="V28" s="305" t="s">
        <v>385</v>
      </c>
      <c r="W28" s="311"/>
    </row>
    <row r="29" spans="1:23" s="52" customFormat="1" ht="42.75" customHeight="1">
      <c r="A29" s="356" t="s">
        <v>477</v>
      </c>
      <c r="B29" s="357" t="s">
        <v>1131</v>
      </c>
      <c r="C29" s="358" t="s">
        <v>385</v>
      </c>
      <c r="D29" s="359">
        <f>D30+D34+D37+D42</f>
        <v>2.3540000000000001</v>
      </c>
      <c r="E29" s="359">
        <f t="shared" ref="E29:Q29" si="13">E30+E34+E37+E42</f>
        <v>0</v>
      </c>
      <c r="F29" s="359">
        <f t="shared" si="13"/>
        <v>2.3540000000000001</v>
      </c>
      <c r="G29" s="359">
        <f t="shared" si="13"/>
        <v>2.3540000000000001</v>
      </c>
      <c r="H29" s="359">
        <f t="shared" si="7"/>
        <v>2.3540000000000001</v>
      </c>
      <c r="I29" s="359">
        <f t="shared" si="8"/>
        <v>2.2090000000000001</v>
      </c>
      <c r="J29" s="359">
        <f t="shared" si="13"/>
        <v>0</v>
      </c>
      <c r="K29" s="359">
        <f t="shared" si="13"/>
        <v>0</v>
      </c>
      <c r="L29" s="359">
        <f t="shared" si="13"/>
        <v>0</v>
      </c>
      <c r="M29" s="359">
        <f t="shared" si="13"/>
        <v>0</v>
      </c>
      <c r="N29" s="359">
        <f t="shared" si="13"/>
        <v>0</v>
      </c>
      <c r="O29" s="359">
        <f t="shared" si="13"/>
        <v>0</v>
      </c>
      <c r="P29" s="359">
        <f t="shared" si="13"/>
        <v>2.3540000000000001</v>
      </c>
      <c r="Q29" s="359">
        <f t="shared" si="13"/>
        <v>2.2090000000000001</v>
      </c>
      <c r="R29" s="359">
        <f t="shared" si="2"/>
        <v>0.14500000000000002</v>
      </c>
      <c r="S29" s="359">
        <f t="shared" si="3"/>
        <v>0.14500000000000002</v>
      </c>
      <c r="T29" s="359">
        <f t="shared" si="4"/>
        <v>-0.14500000000000002</v>
      </c>
      <c r="U29" s="360">
        <f t="shared" si="12"/>
        <v>-6.1597281223449452</v>
      </c>
      <c r="V29" s="371" t="s">
        <v>385</v>
      </c>
      <c r="W29" s="311"/>
    </row>
    <row r="30" spans="1:23" s="52" customFormat="1" ht="42.75" customHeight="1">
      <c r="A30" s="340" t="s">
        <v>479</v>
      </c>
      <c r="B30" s="341" t="s">
        <v>1132</v>
      </c>
      <c r="C30" s="336" t="s">
        <v>385</v>
      </c>
      <c r="D30" s="337">
        <f>D31+D32+D33</f>
        <v>2.3540000000000001</v>
      </c>
      <c r="E30" s="337">
        <f t="shared" ref="E30:Q30" si="14">E31+E32+E33</f>
        <v>0</v>
      </c>
      <c r="F30" s="337">
        <f t="shared" si="14"/>
        <v>2.3540000000000001</v>
      </c>
      <c r="G30" s="337">
        <f t="shared" si="14"/>
        <v>2.3540000000000001</v>
      </c>
      <c r="H30" s="337">
        <f t="shared" si="7"/>
        <v>2.3540000000000001</v>
      </c>
      <c r="I30" s="337">
        <f t="shared" si="8"/>
        <v>2.2090000000000001</v>
      </c>
      <c r="J30" s="337">
        <f t="shared" si="14"/>
        <v>0</v>
      </c>
      <c r="K30" s="337">
        <f t="shared" si="14"/>
        <v>0</v>
      </c>
      <c r="L30" s="337">
        <f t="shared" si="14"/>
        <v>0</v>
      </c>
      <c r="M30" s="337">
        <f t="shared" si="14"/>
        <v>0</v>
      </c>
      <c r="N30" s="337">
        <f t="shared" si="14"/>
        <v>0</v>
      </c>
      <c r="O30" s="337">
        <f t="shared" si="14"/>
        <v>0</v>
      </c>
      <c r="P30" s="337">
        <f t="shared" si="14"/>
        <v>2.3540000000000001</v>
      </c>
      <c r="Q30" s="337">
        <f t="shared" si="14"/>
        <v>2.2090000000000001</v>
      </c>
      <c r="R30" s="337">
        <f t="shared" si="2"/>
        <v>0.14500000000000002</v>
      </c>
      <c r="S30" s="337">
        <f t="shared" si="3"/>
        <v>0.14500000000000002</v>
      </c>
      <c r="T30" s="337">
        <f t="shared" si="4"/>
        <v>-0.14500000000000002</v>
      </c>
      <c r="U30" s="342">
        <f t="shared" si="12"/>
        <v>-6.1597281223449452</v>
      </c>
      <c r="V30" s="339" t="s">
        <v>385</v>
      </c>
      <c r="W30" s="311"/>
    </row>
    <row r="31" spans="1:23" s="52" customFormat="1" ht="60" customHeight="1">
      <c r="A31" s="445" t="s">
        <v>1013</v>
      </c>
      <c r="B31" s="446" t="s">
        <v>1133</v>
      </c>
      <c r="C31" s="447" t="s">
        <v>385</v>
      </c>
      <c r="D31" s="448">
        <f>H31</f>
        <v>2.3540000000000001</v>
      </c>
      <c r="E31" s="448">
        <v>0</v>
      </c>
      <c r="F31" s="448">
        <f>H31</f>
        <v>2.3540000000000001</v>
      </c>
      <c r="G31" s="448">
        <f>H31</f>
        <v>2.3540000000000001</v>
      </c>
      <c r="H31" s="448">
        <f t="shared" si="7"/>
        <v>2.3540000000000001</v>
      </c>
      <c r="I31" s="448">
        <f t="shared" si="8"/>
        <v>2.2090000000000001</v>
      </c>
      <c r="J31" s="448">
        <v>0</v>
      </c>
      <c r="K31" s="448">
        <v>0</v>
      </c>
      <c r="L31" s="448">
        <v>0</v>
      </c>
      <c r="M31" s="448">
        <v>0</v>
      </c>
      <c r="N31" s="448">
        <v>0</v>
      </c>
      <c r="O31" s="448">
        <v>0</v>
      </c>
      <c r="P31" s="448">
        <v>2.3540000000000001</v>
      </c>
      <c r="Q31" s="448">
        <v>2.2090000000000001</v>
      </c>
      <c r="R31" s="448">
        <f t="shared" si="2"/>
        <v>0.14500000000000002</v>
      </c>
      <c r="S31" s="448">
        <f t="shared" si="3"/>
        <v>0.14500000000000002</v>
      </c>
      <c r="T31" s="448">
        <f t="shared" si="4"/>
        <v>-0.14500000000000002</v>
      </c>
      <c r="U31" s="449">
        <f t="shared" si="12"/>
        <v>-6.1597281223449452</v>
      </c>
      <c r="V31" s="453" t="s">
        <v>385</v>
      </c>
      <c r="W31" s="311"/>
    </row>
    <row r="32" spans="1:23" s="52" customFormat="1" ht="57.75" customHeight="1">
      <c r="A32" s="450" t="s">
        <v>1018</v>
      </c>
      <c r="B32" s="451" t="s">
        <v>1134</v>
      </c>
      <c r="C32" s="447" t="s">
        <v>385</v>
      </c>
      <c r="D32" s="448">
        <v>0</v>
      </c>
      <c r="E32" s="448">
        <v>0</v>
      </c>
      <c r="F32" s="448">
        <v>0</v>
      </c>
      <c r="G32" s="448">
        <v>0</v>
      </c>
      <c r="H32" s="448">
        <f t="shared" si="7"/>
        <v>0</v>
      </c>
      <c r="I32" s="448">
        <f t="shared" si="8"/>
        <v>0</v>
      </c>
      <c r="J32" s="448">
        <v>0</v>
      </c>
      <c r="K32" s="448">
        <v>0</v>
      </c>
      <c r="L32" s="448">
        <v>0</v>
      </c>
      <c r="M32" s="448">
        <v>0</v>
      </c>
      <c r="N32" s="448">
        <v>0</v>
      </c>
      <c r="O32" s="448">
        <v>0</v>
      </c>
      <c r="P32" s="448">
        <v>0</v>
      </c>
      <c r="Q32" s="448">
        <v>0</v>
      </c>
      <c r="R32" s="448">
        <f t="shared" si="2"/>
        <v>0</v>
      </c>
      <c r="S32" s="448">
        <f t="shared" si="3"/>
        <v>0</v>
      </c>
      <c r="T32" s="448">
        <f t="shared" si="4"/>
        <v>0</v>
      </c>
      <c r="U32" s="452" t="s">
        <v>284</v>
      </c>
      <c r="V32" s="453" t="s">
        <v>385</v>
      </c>
      <c r="W32" s="311"/>
    </row>
    <row r="33" spans="1:23" s="52" customFormat="1" ht="42.75" customHeight="1">
      <c r="A33" s="450" t="s">
        <v>1020</v>
      </c>
      <c r="B33" s="451" t="s">
        <v>1135</v>
      </c>
      <c r="C33" s="447" t="s">
        <v>385</v>
      </c>
      <c r="D33" s="448">
        <v>0</v>
      </c>
      <c r="E33" s="448">
        <v>0</v>
      </c>
      <c r="F33" s="448">
        <v>0</v>
      </c>
      <c r="G33" s="448">
        <v>0</v>
      </c>
      <c r="H33" s="448">
        <f t="shared" si="7"/>
        <v>0</v>
      </c>
      <c r="I33" s="448">
        <v>0</v>
      </c>
      <c r="J33" s="448">
        <v>0</v>
      </c>
      <c r="K33" s="448">
        <v>0</v>
      </c>
      <c r="L33" s="448">
        <v>0</v>
      </c>
      <c r="M33" s="448">
        <v>0</v>
      </c>
      <c r="N33" s="448">
        <v>0</v>
      </c>
      <c r="O33" s="448">
        <v>0</v>
      </c>
      <c r="P33" s="448">
        <v>0</v>
      </c>
      <c r="Q33" s="448">
        <v>0</v>
      </c>
      <c r="R33" s="448">
        <f t="shared" si="2"/>
        <v>0</v>
      </c>
      <c r="S33" s="448">
        <v>0</v>
      </c>
      <c r="T33" s="448">
        <f t="shared" si="4"/>
        <v>0</v>
      </c>
      <c r="U33" s="452" t="s">
        <v>284</v>
      </c>
      <c r="V33" s="453" t="s">
        <v>385</v>
      </c>
      <c r="W33" s="311"/>
    </row>
    <row r="34" spans="1:23" s="52" customFormat="1" ht="42.75" customHeight="1">
      <c r="A34" s="334" t="s">
        <v>481</v>
      </c>
      <c r="B34" s="335" t="s">
        <v>1136</v>
      </c>
      <c r="C34" s="336" t="s">
        <v>385</v>
      </c>
      <c r="D34" s="337">
        <v>0</v>
      </c>
      <c r="E34" s="337">
        <v>0</v>
      </c>
      <c r="F34" s="337">
        <v>0</v>
      </c>
      <c r="G34" s="337">
        <v>0</v>
      </c>
      <c r="H34" s="337">
        <f t="shared" si="7"/>
        <v>0</v>
      </c>
      <c r="I34" s="337">
        <v>0</v>
      </c>
      <c r="J34" s="337">
        <v>0</v>
      </c>
      <c r="K34" s="337">
        <v>0</v>
      </c>
      <c r="L34" s="337">
        <v>0</v>
      </c>
      <c r="M34" s="337">
        <v>0</v>
      </c>
      <c r="N34" s="337">
        <v>0</v>
      </c>
      <c r="O34" s="337">
        <v>0</v>
      </c>
      <c r="P34" s="337">
        <v>0</v>
      </c>
      <c r="Q34" s="337">
        <v>0</v>
      </c>
      <c r="R34" s="337">
        <f t="shared" si="2"/>
        <v>0</v>
      </c>
      <c r="S34" s="337">
        <v>0</v>
      </c>
      <c r="T34" s="337">
        <f t="shared" si="4"/>
        <v>0</v>
      </c>
      <c r="U34" s="338" t="s">
        <v>284</v>
      </c>
      <c r="V34" s="339" t="s">
        <v>385</v>
      </c>
      <c r="W34" s="311"/>
    </row>
    <row r="35" spans="1:23" s="52" customFormat="1" ht="42.75" customHeight="1">
      <c r="A35" s="450" t="s">
        <v>1041</v>
      </c>
      <c r="B35" s="451" t="s">
        <v>1137</v>
      </c>
      <c r="C35" s="447" t="s">
        <v>385</v>
      </c>
      <c r="D35" s="448">
        <v>0</v>
      </c>
      <c r="E35" s="448">
        <v>0</v>
      </c>
      <c r="F35" s="448">
        <v>0</v>
      </c>
      <c r="G35" s="448">
        <v>0</v>
      </c>
      <c r="H35" s="448">
        <f t="shared" si="7"/>
        <v>0</v>
      </c>
      <c r="I35" s="448">
        <v>0</v>
      </c>
      <c r="J35" s="448">
        <v>0</v>
      </c>
      <c r="K35" s="448">
        <v>0</v>
      </c>
      <c r="L35" s="448">
        <v>0</v>
      </c>
      <c r="M35" s="448">
        <v>0</v>
      </c>
      <c r="N35" s="448">
        <v>0</v>
      </c>
      <c r="O35" s="448">
        <v>0</v>
      </c>
      <c r="P35" s="448">
        <v>0</v>
      </c>
      <c r="Q35" s="448">
        <v>0</v>
      </c>
      <c r="R35" s="448">
        <f t="shared" si="2"/>
        <v>0</v>
      </c>
      <c r="S35" s="448">
        <v>0</v>
      </c>
      <c r="T35" s="448">
        <f t="shared" si="4"/>
        <v>0</v>
      </c>
      <c r="U35" s="452" t="s">
        <v>284</v>
      </c>
      <c r="V35" s="453" t="s">
        <v>385</v>
      </c>
      <c r="W35" s="311"/>
    </row>
    <row r="36" spans="1:23" s="52" customFormat="1" ht="42.75" customHeight="1">
      <c r="A36" s="450" t="s">
        <v>1042</v>
      </c>
      <c r="B36" s="451" t="s">
        <v>1138</v>
      </c>
      <c r="C36" s="447" t="s">
        <v>385</v>
      </c>
      <c r="D36" s="448">
        <v>0</v>
      </c>
      <c r="E36" s="448">
        <v>0</v>
      </c>
      <c r="F36" s="448">
        <v>0</v>
      </c>
      <c r="G36" s="448">
        <v>0</v>
      </c>
      <c r="H36" s="448">
        <v>0</v>
      </c>
      <c r="I36" s="448">
        <v>0</v>
      </c>
      <c r="J36" s="448">
        <v>0</v>
      </c>
      <c r="K36" s="448">
        <v>0</v>
      </c>
      <c r="L36" s="448">
        <v>0</v>
      </c>
      <c r="M36" s="448">
        <v>0</v>
      </c>
      <c r="N36" s="448">
        <v>0</v>
      </c>
      <c r="O36" s="448">
        <v>0</v>
      </c>
      <c r="P36" s="448">
        <v>0</v>
      </c>
      <c r="Q36" s="448">
        <v>0</v>
      </c>
      <c r="R36" s="448">
        <f t="shared" si="2"/>
        <v>0</v>
      </c>
      <c r="S36" s="448">
        <v>0</v>
      </c>
      <c r="T36" s="448">
        <f t="shared" si="4"/>
        <v>0</v>
      </c>
      <c r="U36" s="452" t="s">
        <v>284</v>
      </c>
      <c r="V36" s="453" t="s">
        <v>385</v>
      </c>
      <c r="W36" s="311"/>
    </row>
    <row r="37" spans="1:23" s="52" customFormat="1" ht="42.75" customHeight="1">
      <c r="A37" s="334" t="s">
        <v>483</v>
      </c>
      <c r="B37" s="335" t="s">
        <v>1139</v>
      </c>
      <c r="C37" s="336" t="s">
        <v>385</v>
      </c>
      <c r="D37" s="337">
        <v>0</v>
      </c>
      <c r="E37" s="337">
        <v>0</v>
      </c>
      <c r="F37" s="337">
        <v>0</v>
      </c>
      <c r="G37" s="337">
        <v>0</v>
      </c>
      <c r="H37" s="337">
        <v>0</v>
      </c>
      <c r="I37" s="337">
        <v>0</v>
      </c>
      <c r="J37" s="337">
        <v>0</v>
      </c>
      <c r="K37" s="337">
        <v>0</v>
      </c>
      <c r="L37" s="337">
        <v>0</v>
      </c>
      <c r="M37" s="337">
        <v>0</v>
      </c>
      <c r="N37" s="337">
        <v>0</v>
      </c>
      <c r="O37" s="337">
        <v>0</v>
      </c>
      <c r="P37" s="337">
        <v>0</v>
      </c>
      <c r="Q37" s="337">
        <v>0</v>
      </c>
      <c r="R37" s="337">
        <f t="shared" si="2"/>
        <v>0</v>
      </c>
      <c r="S37" s="337">
        <v>0</v>
      </c>
      <c r="T37" s="337">
        <f t="shared" si="4"/>
        <v>0</v>
      </c>
      <c r="U37" s="338" t="s">
        <v>284</v>
      </c>
      <c r="V37" s="339" t="s">
        <v>385</v>
      </c>
      <c r="W37" s="311"/>
    </row>
    <row r="38" spans="1:23" s="52" customFormat="1" ht="42.75" customHeight="1">
      <c r="A38" s="450" t="s">
        <v>1140</v>
      </c>
      <c r="B38" s="451" t="s">
        <v>1141</v>
      </c>
      <c r="C38" s="447" t="s">
        <v>385</v>
      </c>
      <c r="D38" s="448">
        <v>0</v>
      </c>
      <c r="E38" s="448">
        <v>0</v>
      </c>
      <c r="F38" s="448">
        <v>0</v>
      </c>
      <c r="G38" s="448">
        <v>0</v>
      </c>
      <c r="H38" s="448">
        <v>0</v>
      </c>
      <c r="I38" s="448">
        <v>0</v>
      </c>
      <c r="J38" s="448">
        <v>0</v>
      </c>
      <c r="K38" s="448">
        <v>0</v>
      </c>
      <c r="L38" s="448">
        <v>0</v>
      </c>
      <c r="M38" s="448">
        <v>0</v>
      </c>
      <c r="N38" s="448">
        <v>0</v>
      </c>
      <c r="O38" s="448">
        <v>0</v>
      </c>
      <c r="P38" s="448">
        <v>0</v>
      </c>
      <c r="Q38" s="448">
        <v>0</v>
      </c>
      <c r="R38" s="448">
        <f t="shared" si="2"/>
        <v>0</v>
      </c>
      <c r="S38" s="448">
        <v>0</v>
      </c>
      <c r="T38" s="448">
        <f t="shared" si="4"/>
        <v>0</v>
      </c>
      <c r="U38" s="452" t="s">
        <v>284</v>
      </c>
      <c r="V38" s="453" t="s">
        <v>385</v>
      </c>
      <c r="W38" s="311"/>
    </row>
    <row r="39" spans="1:23" s="52" customFormat="1" ht="42.75" customHeight="1">
      <c r="A39" s="450" t="s">
        <v>1142</v>
      </c>
      <c r="B39" s="451" t="s">
        <v>1143</v>
      </c>
      <c r="C39" s="447" t="s">
        <v>385</v>
      </c>
      <c r="D39" s="448">
        <v>0</v>
      </c>
      <c r="E39" s="448">
        <v>0</v>
      </c>
      <c r="F39" s="448">
        <v>0</v>
      </c>
      <c r="G39" s="448">
        <v>0</v>
      </c>
      <c r="H39" s="448">
        <v>0</v>
      </c>
      <c r="I39" s="448">
        <v>0</v>
      </c>
      <c r="J39" s="448">
        <v>0</v>
      </c>
      <c r="K39" s="448">
        <v>0</v>
      </c>
      <c r="L39" s="448">
        <v>0</v>
      </c>
      <c r="M39" s="448">
        <v>0</v>
      </c>
      <c r="N39" s="448">
        <v>0</v>
      </c>
      <c r="O39" s="448">
        <v>0</v>
      </c>
      <c r="P39" s="448">
        <v>0</v>
      </c>
      <c r="Q39" s="448">
        <v>0</v>
      </c>
      <c r="R39" s="448">
        <f t="shared" si="2"/>
        <v>0</v>
      </c>
      <c r="S39" s="448">
        <v>0</v>
      </c>
      <c r="T39" s="448">
        <f t="shared" si="4"/>
        <v>0</v>
      </c>
      <c r="U39" s="452" t="s">
        <v>284</v>
      </c>
      <c r="V39" s="453" t="s">
        <v>385</v>
      </c>
      <c r="W39" s="311"/>
    </row>
    <row r="40" spans="1:23" s="52" customFormat="1" ht="42.75" customHeight="1">
      <c r="A40" s="450" t="s">
        <v>1144</v>
      </c>
      <c r="B40" s="451" t="s">
        <v>1145</v>
      </c>
      <c r="C40" s="447" t="s">
        <v>385</v>
      </c>
      <c r="D40" s="448">
        <v>0</v>
      </c>
      <c r="E40" s="448">
        <v>0</v>
      </c>
      <c r="F40" s="448">
        <v>0</v>
      </c>
      <c r="G40" s="448">
        <v>0</v>
      </c>
      <c r="H40" s="448">
        <v>0</v>
      </c>
      <c r="I40" s="448">
        <v>0</v>
      </c>
      <c r="J40" s="448">
        <v>0</v>
      </c>
      <c r="K40" s="448">
        <v>0</v>
      </c>
      <c r="L40" s="448">
        <v>0</v>
      </c>
      <c r="M40" s="448">
        <v>0</v>
      </c>
      <c r="N40" s="448">
        <v>0</v>
      </c>
      <c r="O40" s="448">
        <v>0</v>
      </c>
      <c r="P40" s="448">
        <v>0</v>
      </c>
      <c r="Q40" s="448">
        <v>0</v>
      </c>
      <c r="R40" s="448">
        <f t="shared" si="2"/>
        <v>0</v>
      </c>
      <c r="S40" s="448">
        <v>0</v>
      </c>
      <c r="T40" s="448">
        <f t="shared" si="4"/>
        <v>0</v>
      </c>
      <c r="U40" s="452" t="s">
        <v>284</v>
      </c>
      <c r="V40" s="453" t="s">
        <v>385</v>
      </c>
      <c r="W40" s="311"/>
    </row>
    <row r="41" spans="1:23" s="52" customFormat="1" ht="42.75" customHeight="1">
      <c r="A41" s="450" t="s">
        <v>1146</v>
      </c>
      <c r="B41" s="451" t="s">
        <v>1147</v>
      </c>
      <c r="C41" s="447" t="s">
        <v>385</v>
      </c>
      <c r="D41" s="448">
        <v>0</v>
      </c>
      <c r="E41" s="448">
        <v>0</v>
      </c>
      <c r="F41" s="448">
        <v>0</v>
      </c>
      <c r="G41" s="448">
        <v>0</v>
      </c>
      <c r="H41" s="448">
        <v>0</v>
      </c>
      <c r="I41" s="448">
        <v>0</v>
      </c>
      <c r="J41" s="448">
        <v>0</v>
      </c>
      <c r="K41" s="448">
        <v>0</v>
      </c>
      <c r="L41" s="448">
        <v>0</v>
      </c>
      <c r="M41" s="448">
        <v>0</v>
      </c>
      <c r="N41" s="448">
        <v>0</v>
      </c>
      <c r="O41" s="448">
        <v>0</v>
      </c>
      <c r="P41" s="448">
        <v>0</v>
      </c>
      <c r="Q41" s="448">
        <v>0</v>
      </c>
      <c r="R41" s="448">
        <f t="shared" si="2"/>
        <v>0</v>
      </c>
      <c r="S41" s="448">
        <v>0</v>
      </c>
      <c r="T41" s="448">
        <f t="shared" si="4"/>
        <v>0</v>
      </c>
      <c r="U41" s="452" t="s">
        <v>284</v>
      </c>
      <c r="V41" s="453" t="s">
        <v>385</v>
      </c>
      <c r="W41" s="311"/>
    </row>
    <row r="42" spans="1:23" s="52" customFormat="1" ht="42.75" customHeight="1">
      <c r="A42" s="334" t="s">
        <v>1148</v>
      </c>
      <c r="B42" s="335" t="s">
        <v>1149</v>
      </c>
      <c r="C42" s="336" t="s">
        <v>385</v>
      </c>
      <c r="D42" s="337">
        <v>0</v>
      </c>
      <c r="E42" s="337">
        <v>0</v>
      </c>
      <c r="F42" s="337">
        <v>0</v>
      </c>
      <c r="G42" s="337">
        <v>0</v>
      </c>
      <c r="H42" s="337">
        <v>0</v>
      </c>
      <c r="I42" s="337">
        <v>0</v>
      </c>
      <c r="J42" s="337">
        <v>0</v>
      </c>
      <c r="K42" s="337">
        <v>0</v>
      </c>
      <c r="L42" s="337">
        <v>0</v>
      </c>
      <c r="M42" s="337">
        <v>0</v>
      </c>
      <c r="N42" s="337">
        <v>0</v>
      </c>
      <c r="O42" s="337">
        <v>0</v>
      </c>
      <c r="P42" s="337">
        <v>0</v>
      </c>
      <c r="Q42" s="337">
        <v>0</v>
      </c>
      <c r="R42" s="337">
        <f t="shared" si="2"/>
        <v>0</v>
      </c>
      <c r="S42" s="337">
        <v>0</v>
      </c>
      <c r="T42" s="337">
        <f t="shared" si="4"/>
        <v>0</v>
      </c>
      <c r="U42" s="338" t="s">
        <v>284</v>
      </c>
      <c r="V42" s="339" t="s">
        <v>385</v>
      </c>
      <c r="W42" s="311"/>
    </row>
    <row r="43" spans="1:23" s="52" customFormat="1" ht="42.75" customHeight="1">
      <c r="A43" s="450" t="s">
        <v>1150</v>
      </c>
      <c r="B43" s="451" t="s">
        <v>1151</v>
      </c>
      <c r="C43" s="447" t="s">
        <v>385</v>
      </c>
      <c r="D43" s="448">
        <v>0</v>
      </c>
      <c r="E43" s="448">
        <v>0</v>
      </c>
      <c r="F43" s="448">
        <v>0</v>
      </c>
      <c r="G43" s="448">
        <v>0</v>
      </c>
      <c r="H43" s="448">
        <v>0</v>
      </c>
      <c r="I43" s="448">
        <v>0</v>
      </c>
      <c r="J43" s="448">
        <v>0</v>
      </c>
      <c r="K43" s="448">
        <v>0</v>
      </c>
      <c r="L43" s="448">
        <v>0</v>
      </c>
      <c r="M43" s="448">
        <v>0</v>
      </c>
      <c r="N43" s="448">
        <v>0</v>
      </c>
      <c r="O43" s="448">
        <v>0</v>
      </c>
      <c r="P43" s="448">
        <v>0</v>
      </c>
      <c r="Q43" s="448">
        <v>0</v>
      </c>
      <c r="R43" s="448">
        <f t="shared" si="2"/>
        <v>0</v>
      </c>
      <c r="S43" s="448">
        <v>0</v>
      </c>
      <c r="T43" s="448">
        <f t="shared" si="4"/>
        <v>0</v>
      </c>
      <c r="U43" s="452" t="s">
        <v>284</v>
      </c>
      <c r="V43" s="453" t="s">
        <v>385</v>
      </c>
      <c r="W43" s="311"/>
    </row>
    <row r="44" spans="1:23" s="52" customFormat="1" ht="42.75" customHeight="1">
      <c r="A44" s="450" t="s">
        <v>1152</v>
      </c>
      <c r="B44" s="451" t="s">
        <v>1153</v>
      </c>
      <c r="C44" s="447" t="s">
        <v>385</v>
      </c>
      <c r="D44" s="448">
        <v>0</v>
      </c>
      <c r="E44" s="448">
        <v>0</v>
      </c>
      <c r="F44" s="448">
        <v>0</v>
      </c>
      <c r="G44" s="448">
        <v>0</v>
      </c>
      <c r="H44" s="448">
        <v>0</v>
      </c>
      <c r="I44" s="448">
        <v>0</v>
      </c>
      <c r="J44" s="448">
        <v>0</v>
      </c>
      <c r="K44" s="448">
        <v>0</v>
      </c>
      <c r="L44" s="448">
        <v>0</v>
      </c>
      <c r="M44" s="448">
        <v>0</v>
      </c>
      <c r="N44" s="448">
        <v>0</v>
      </c>
      <c r="O44" s="448">
        <v>0</v>
      </c>
      <c r="P44" s="448">
        <v>0</v>
      </c>
      <c r="Q44" s="448">
        <v>0</v>
      </c>
      <c r="R44" s="448">
        <f t="shared" si="2"/>
        <v>0</v>
      </c>
      <c r="S44" s="448">
        <v>0</v>
      </c>
      <c r="T44" s="448">
        <f t="shared" si="4"/>
        <v>0</v>
      </c>
      <c r="U44" s="452" t="s">
        <v>284</v>
      </c>
      <c r="V44" s="453" t="s">
        <v>385</v>
      </c>
      <c r="W44" s="311"/>
    </row>
    <row r="45" spans="1:23" s="52" customFormat="1" ht="42.75">
      <c r="A45" s="355" t="s">
        <v>400</v>
      </c>
      <c r="B45" s="364" t="s">
        <v>401</v>
      </c>
      <c r="C45" s="358" t="s">
        <v>385</v>
      </c>
      <c r="D45" s="359">
        <f>D46+D49+D56</f>
        <v>6.9381999999999993</v>
      </c>
      <c r="E45" s="359">
        <f>E46+E49+E56</f>
        <v>0</v>
      </c>
      <c r="F45" s="359">
        <f>F46+F49+F56</f>
        <v>6.9381999999999993</v>
      </c>
      <c r="G45" s="359">
        <f>G46+G49+G56</f>
        <v>6.9381999999999993</v>
      </c>
      <c r="H45" s="359">
        <f t="shared" si="7"/>
        <v>6.9382000000000001</v>
      </c>
      <c r="I45" s="359">
        <f t="shared" si="8"/>
        <v>7.5329999999999995</v>
      </c>
      <c r="J45" s="359">
        <f t="shared" ref="J45:Q45" si="15">J46+J49+J56</f>
        <v>0.25</v>
      </c>
      <c r="K45" s="359">
        <f t="shared" si="15"/>
        <v>0.23400000000000001</v>
      </c>
      <c r="L45" s="359">
        <f t="shared" si="15"/>
        <v>0</v>
      </c>
      <c r="M45" s="359">
        <f t="shared" si="15"/>
        <v>1.58</v>
      </c>
      <c r="N45" s="359">
        <f t="shared" si="15"/>
        <v>2.2742</v>
      </c>
      <c r="O45" s="359">
        <f t="shared" si="15"/>
        <v>3.367</v>
      </c>
      <c r="P45" s="359">
        <f t="shared" si="15"/>
        <v>4.4139999999999997</v>
      </c>
      <c r="Q45" s="359">
        <f t="shared" si="15"/>
        <v>2.3519999999999999</v>
      </c>
      <c r="R45" s="359">
        <f t="shared" si="2"/>
        <v>-0.59479999999999933</v>
      </c>
      <c r="S45" s="359">
        <f t="shared" si="3"/>
        <v>-0.59479999999999933</v>
      </c>
      <c r="T45" s="359">
        <f t="shared" si="4"/>
        <v>0.59479999999999933</v>
      </c>
      <c r="U45" s="360">
        <f>T45/H45*100</f>
        <v>8.572828687555841</v>
      </c>
      <c r="V45" s="371" t="s">
        <v>385</v>
      </c>
      <c r="W45" s="311"/>
    </row>
    <row r="46" spans="1:23" s="52" customFormat="1" ht="60.75" customHeight="1">
      <c r="A46" s="423" t="s">
        <v>402</v>
      </c>
      <c r="B46" s="414" t="s">
        <v>403</v>
      </c>
      <c r="C46" s="336" t="s">
        <v>385</v>
      </c>
      <c r="D46" s="337">
        <f>D47</f>
        <v>0</v>
      </c>
      <c r="E46" s="337">
        <f>E47</f>
        <v>0</v>
      </c>
      <c r="F46" s="337">
        <f>F47</f>
        <v>0</v>
      </c>
      <c r="G46" s="337">
        <f>G47</f>
        <v>0</v>
      </c>
      <c r="H46" s="337">
        <f t="shared" si="7"/>
        <v>0</v>
      </c>
      <c r="I46" s="337">
        <f t="shared" si="8"/>
        <v>0</v>
      </c>
      <c r="J46" s="337">
        <f t="shared" ref="J46:Q46" si="16">J47</f>
        <v>0</v>
      </c>
      <c r="K46" s="337">
        <f t="shared" si="16"/>
        <v>0</v>
      </c>
      <c r="L46" s="337">
        <f t="shared" si="16"/>
        <v>0</v>
      </c>
      <c r="M46" s="337">
        <f t="shared" si="16"/>
        <v>0</v>
      </c>
      <c r="N46" s="337">
        <f t="shared" si="16"/>
        <v>0</v>
      </c>
      <c r="O46" s="337">
        <f t="shared" si="16"/>
        <v>0</v>
      </c>
      <c r="P46" s="337">
        <f t="shared" si="16"/>
        <v>0</v>
      </c>
      <c r="Q46" s="337">
        <f t="shared" si="16"/>
        <v>0</v>
      </c>
      <c r="R46" s="337">
        <f t="shared" si="2"/>
        <v>0</v>
      </c>
      <c r="S46" s="337">
        <f t="shared" si="3"/>
        <v>0</v>
      </c>
      <c r="T46" s="337">
        <f t="shared" si="4"/>
        <v>0</v>
      </c>
      <c r="U46" s="338" t="s">
        <v>284</v>
      </c>
      <c r="V46" s="339" t="s">
        <v>385</v>
      </c>
      <c r="W46" s="311"/>
    </row>
    <row r="47" spans="1:23" s="52" customFormat="1" ht="28.5">
      <c r="A47" s="468" t="s">
        <v>404</v>
      </c>
      <c r="B47" s="455" t="s">
        <v>405</v>
      </c>
      <c r="C47" s="447" t="s">
        <v>385</v>
      </c>
      <c r="D47" s="448">
        <v>0</v>
      </c>
      <c r="E47" s="448">
        <v>0</v>
      </c>
      <c r="F47" s="448">
        <v>0</v>
      </c>
      <c r="G47" s="448">
        <v>0</v>
      </c>
      <c r="H47" s="448">
        <f t="shared" si="7"/>
        <v>0</v>
      </c>
      <c r="I47" s="448">
        <f t="shared" si="8"/>
        <v>0</v>
      </c>
      <c r="J47" s="448">
        <v>0</v>
      </c>
      <c r="K47" s="448">
        <v>0</v>
      </c>
      <c r="L47" s="448">
        <v>0</v>
      </c>
      <c r="M47" s="448">
        <v>0</v>
      </c>
      <c r="N47" s="448">
        <v>0</v>
      </c>
      <c r="O47" s="448">
        <v>0</v>
      </c>
      <c r="P47" s="448">
        <v>0</v>
      </c>
      <c r="Q47" s="448">
        <v>0</v>
      </c>
      <c r="R47" s="448">
        <f t="shared" si="2"/>
        <v>0</v>
      </c>
      <c r="S47" s="448">
        <f t="shared" si="3"/>
        <v>0</v>
      </c>
      <c r="T47" s="448">
        <f t="shared" si="4"/>
        <v>0</v>
      </c>
      <c r="U47" s="452" t="s">
        <v>284</v>
      </c>
      <c r="V47" s="453" t="s">
        <v>385</v>
      </c>
      <c r="W47" s="311"/>
    </row>
    <row r="48" spans="1:23" s="52" customFormat="1" ht="53.25" customHeight="1">
      <c r="A48" s="454" t="s">
        <v>1051</v>
      </c>
      <c r="B48" s="455" t="s">
        <v>1154</v>
      </c>
      <c r="C48" s="447"/>
      <c r="D48" s="448">
        <v>0</v>
      </c>
      <c r="E48" s="448">
        <v>0</v>
      </c>
      <c r="F48" s="448">
        <v>0</v>
      </c>
      <c r="G48" s="448">
        <v>0</v>
      </c>
      <c r="H48" s="448">
        <v>0</v>
      </c>
      <c r="I48" s="448">
        <v>0</v>
      </c>
      <c r="J48" s="448">
        <v>0</v>
      </c>
      <c r="K48" s="448">
        <v>0</v>
      </c>
      <c r="L48" s="448">
        <v>0</v>
      </c>
      <c r="M48" s="448">
        <v>0</v>
      </c>
      <c r="N48" s="448">
        <v>0</v>
      </c>
      <c r="O48" s="448">
        <v>0</v>
      </c>
      <c r="P48" s="448">
        <v>0</v>
      </c>
      <c r="Q48" s="448">
        <v>0</v>
      </c>
      <c r="R48" s="448">
        <f t="shared" si="2"/>
        <v>0</v>
      </c>
      <c r="S48" s="448">
        <v>0</v>
      </c>
      <c r="T48" s="448">
        <f t="shared" si="4"/>
        <v>0</v>
      </c>
      <c r="U48" s="452" t="s">
        <v>284</v>
      </c>
      <c r="V48" s="453" t="s">
        <v>385</v>
      </c>
      <c r="W48" s="311"/>
    </row>
    <row r="49" spans="1:23" s="52" customFormat="1" ht="42.75">
      <c r="A49" s="423" t="s">
        <v>406</v>
      </c>
      <c r="B49" s="414" t="s">
        <v>407</v>
      </c>
      <c r="C49" s="336" t="s">
        <v>385</v>
      </c>
      <c r="D49" s="337">
        <f>D50+D54</f>
        <v>5.1461999999999994</v>
      </c>
      <c r="E49" s="337">
        <f>E50+E54</f>
        <v>0</v>
      </c>
      <c r="F49" s="337">
        <f>F50+F54</f>
        <v>5.1461999999999994</v>
      </c>
      <c r="G49" s="337">
        <f>G50+G54</f>
        <v>5.1461999999999994</v>
      </c>
      <c r="H49" s="337">
        <f t="shared" ref="H49:I52" si="17">J49+L49+N49+P49</f>
        <v>5.1461999999999994</v>
      </c>
      <c r="I49" s="337">
        <f t="shared" si="17"/>
        <v>5.0470000000000006</v>
      </c>
      <c r="J49" s="337">
        <f t="shared" ref="J49:Q49" si="18">J50+J54</f>
        <v>0.25</v>
      </c>
      <c r="K49" s="337">
        <f t="shared" si="18"/>
        <v>0.23400000000000001</v>
      </c>
      <c r="L49" s="337">
        <f t="shared" si="18"/>
        <v>0</v>
      </c>
      <c r="M49" s="337">
        <f t="shared" si="18"/>
        <v>1.58</v>
      </c>
      <c r="N49" s="337">
        <f t="shared" si="18"/>
        <v>0.48220000000000002</v>
      </c>
      <c r="O49" s="337">
        <f t="shared" si="18"/>
        <v>1.9179999999999999</v>
      </c>
      <c r="P49" s="337">
        <f t="shared" si="18"/>
        <v>4.4139999999999997</v>
      </c>
      <c r="Q49" s="337">
        <f t="shared" si="18"/>
        <v>1.3149999999999999</v>
      </c>
      <c r="R49" s="337">
        <f t="shared" si="2"/>
        <v>9.9199999999998845E-2</v>
      </c>
      <c r="S49" s="337">
        <f t="shared" si="3"/>
        <v>9.9199999999998845E-2</v>
      </c>
      <c r="T49" s="337">
        <f t="shared" si="4"/>
        <v>-9.9199999999998845E-2</v>
      </c>
      <c r="U49" s="342">
        <f t="shared" ref="U49:U59" si="19">T49/H49*100</f>
        <v>-1.9276359255372675</v>
      </c>
      <c r="V49" s="339" t="s">
        <v>385</v>
      </c>
      <c r="W49" s="311"/>
    </row>
    <row r="50" spans="1:23" s="52" customFormat="1" ht="28.5">
      <c r="A50" s="468" t="s">
        <v>408</v>
      </c>
      <c r="B50" s="455" t="s">
        <v>409</v>
      </c>
      <c r="C50" s="447" t="s">
        <v>385</v>
      </c>
      <c r="D50" s="448">
        <f>D52+D53+D51</f>
        <v>4.6639999999999997</v>
      </c>
      <c r="E50" s="448">
        <f t="shared" ref="E50:G50" si="20">E52+E53+E51</f>
        <v>0</v>
      </c>
      <c r="F50" s="448">
        <f t="shared" si="20"/>
        <v>4.6639999999999997</v>
      </c>
      <c r="G50" s="448">
        <f t="shared" si="20"/>
        <v>4.6639999999999997</v>
      </c>
      <c r="H50" s="448">
        <f t="shared" si="17"/>
        <v>4.6639999999999997</v>
      </c>
      <c r="I50" s="448">
        <f t="shared" si="17"/>
        <v>4.6690000000000005</v>
      </c>
      <c r="J50" s="448">
        <f t="shared" ref="J50:Q50" si="21">J52+J53+J51</f>
        <v>0.25</v>
      </c>
      <c r="K50" s="448">
        <f t="shared" si="21"/>
        <v>0.23400000000000001</v>
      </c>
      <c r="L50" s="448">
        <f t="shared" si="21"/>
        <v>0</v>
      </c>
      <c r="M50" s="448">
        <f t="shared" si="21"/>
        <v>1.58</v>
      </c>
      <c r="N50" s="448">
        <f t="shared" si="21"/>
        <v>0</v>
      </c>
      <c r="O50" s="448">
        <f t="shared" si="21"/>
        <v>1.9179999999999999</v>
      </c>
      <c r="P50" s="448">
        <f t="shared" si="21"/>
        <v>4.4139999999999997</v>
      </c>
      <c r="Q50" s="448">
        <f t="shared" si="21"/>
        <v>0.93700000000000006</v>
      </c>
      <c r="R50" s="448">
        <f t="shared" si="2"/>
        <v>-5.0000000000007816E-3</v>
      </c>
      <c r="S50" s="448">
        <f t="shared" si="3"/>
        <v>-5.0000000000007816E-3</v>
      </c>
      <c r="T50" s="448">
        <f t="shared" si="4"/>
        <v>5.0000000000007816E-3</v>
      </c>
      <c r="U50" s="449">
        <f t="shared" si="19"/>
        <v>0.10720411663809566</v>
      </c>
      <c r="V50" s="453" t="s">
        <v>385</v>
      </c>
      <c r="W50" s="311"/>
    </row>
    <row r="51" spans="1:23" s="310" customFormat="1" ht="52.5" customHeight="1">
      <c r="A51" s="77" t="s">
        <v>410</v>
      </c>
      <c r="B51" s="78" t="s">
        <v>411</v>
      </c>
      <c r="C51" s="87" t="s">
        <v>412</v>
      </c>
      <c r="D51" s="242">
        <f>H51</f>
        <v>1.19</v>
      </c>
      <c r="E51" s="242">
        <v>0</v>
      </c>
      <c r="F51" s="242">
        <f>D51</f>
        <v>1.19</v>
      </c>
      <c r="G51" s="242">
        <f>F51</f>
        <v>1.19</v>
      </c>
      <c r="H51" s="242">
        <f t="shared" si="17"/>
        <v>1.19</v>
      </c>
      <c r="I51" s="242">
        <f t="shared" si="17"/>
        <v>1.044</v>
      </c>
      <c r="J51" s="242">
        <v>0</v>
      </c>
      <c r="K51" s="242">
        <v>0</v>
      </c>
      <c r="L51" s="242">
        <v>0</v>
      </c>
      <c r="M51" s="242">
        <v>0.01</v>
      </c>
      <c r="N51" s="242">
        <v>0</v>
      </c>
      <c r="O51" s="242">
        <v>9.9000000000000005E-2</v>
      </c>
      <c r="P51" s="242">
        <v>1.19</v>
      </c>
      <c r="Q51" s="242">
        <v>0.93500000000000005</v>
      </c>
      <c r="R51" s="242">
        <f t="shared" si="2"/>
        <v>0.14599999999999991</v>
      </c>
      <c r="S51" s="242">
        <f t="shared" si="3"/>
        <v>0.14599999999999991</v>
      </c>
      <c r="T51" s="242">
        <f t="shared" si="4"/>
        <v>-0.14599999999999991</v>
      </c>
      <c r="U51" s="327">
        <f t="shared" si="19"/>
        <v>-12.268907563025202</v>
      </c>
      <c r="V51" s="625" t="str">
        <f>'10'!T51:T52</f>
        <v>По результатам закупок стоимость материалов снизилась</v>
      </c>
      <c r="W51" s="303"/>
    </row>
    <row r="52" spans="1:23" s="310" customFormat="1" ht="90" hidden="1">
      <c r="A52" s="77" t="s">
        <v>442</v>
      </c>
      <c r="B52" s="78" t="s">
        <v>414</v>
      </c>
      <c r="C52" s="87" t="s">
        <v>308</v>
      </c>
      <c r="D52" s="242">
        <f t="shared" ref="D52:D53" si="22">H52</f>
        <v>0</v>
      </c>
      <c r="E52" s="242">
        <v>0</v>
      </c>
      <c r="F52" s="242">
        <f>D52</f>
        <v>0</v>
      </c>
      <c r="G52" s="242">
        <f>D52</f>
        <v>0</v>
      </c>
      <c r="H52" s="242">
        <f t="shared" si="17"/>
        <v>0</v>
      </c>
      <c r="I52" s="242">
        <f t="shared" si="17"/>
        <v>0</v>
      </c>
      <c r="J52" s="242"/>
      <c r="K52" s="242"/>
      <c r="L52" s="242"/>
      <c r="M52" s="242"/>
      <c r="N52" s="242"/>
      <c r="O52" s="242"/>
      <c r="P52" s="242"/>
      <c r="Q52" s="242">
        <v>0</v>
      </c>
      <c r="R52" s="97">
        <f t="shared" si="2"/>
        <v>0</v>
      </c>
      <c r="S52" s="242">
        <f t="shared" si="3"/>
        <v>0</v>
      </c>
      <c r="T52" s="97">
        <f t="shared" si="4"/>
        <v>0</v>
      </c>
      <c r="U52" s="96" t="e">
        <f t="shared" si="19"/>
        <v>#DIV/0!</v>
      </c>
      <c r="V52" s="42" t="s">
        <v>385</v>
      </c>
      <c r="W52" s="303"/>
    </row>
    <row r="53" spans="1:23" s="310" customFormat="1" ht="60">
      <c r="A53" s="77" t="s">
        <v>443</v>
      </c>
      <c r="B53" s="78" t="s">
        <v>416</v>
      </c>
      <c r="C53" s="87" t="s">
        <v>417</v>
      </c>
      <c r="D53" s="242">
        <f t="shared" si="22"/>
        <v>3.4740000000000002</v>
      </c>
      <c r="E53" s="242">
        <v>0</v>
      </c>
      <c r="F53" s="242">
        <f>D53</f>
        <v>3.4740000000000002</v>
      </c>
      <c r="G53" s="242">
        <f>F53</f>
        <v>3.4740000000000002</v>
      </c>
      <c r="H53" s="242">
        <f t="shared" ref="H53:H76" si="23">J53+L53+N53+P53</f>
        <v>3.4740000000000002</v>
      </c>
      <c r="I53" s="242">
        <f t="shared" ref="I53:I76" si="24">K53+M53+O53+Q53</f>
        <v>3.625</v>
      </c>
      <c r="J53" s="242">
        <v>0.25</v>
      </c>
      <c r="K53" s="242">
        <v>0.23400000000000001</v>
      </c>
      <c r="L53" s="242">
        <v>0</v>
      </c>
      <c r="M53" s="242">
        <v>1.57</v>
      </c>
      <c r="N53" s="242">
        <v>0</v>
      </c>
      <c r="O53" s="242">
        <f>1.678+0.141</f>
        <v>1.819</v>
      </c>
      <c r="P53" s="242">
        <v>3.2240000000000002</v>
      </c>
      <c r="Q53" s="242">
        <v>2E-3</v>
      </c>
      <c r="R53" s="242">
        <f t="shared" si="2"/>
        <v>-0.1509999999999998</v>
      </c>
      <c r="S53" s="242">
        <f t="shared" si="3"/>
        <v>-0.1509999999999998</v>
      </c>
      <c r="T53" s="242">
        <f t="shared" si="4"/>
        <v>0.1509999999999998</v>
      </c>
      <c r="U53" s="327">
        <f t="shared" si="19"/>
        <v>4.3465745538284342</v>
      </c>
      <c r="V53" s="42" t="s">
        <v>385</v>
      </c>
      <c r="W53" s="303"/>
    </row>
    <row r="54" spans="1:23" s="52" customFormat="1" ht="42.75">
      <c r="A54" s="458" t="s">
        <v>418</v>
      </c>
      <c r="B54" s="459" t="s">
        <v>419</v>
      </c>
      <c r="C54" s="460" t="s">
        <v>385</v>
      </c>
      <c r="D54" s="448">
        <f>D55</f>
        <v>0.48220000000000002</v>
      </c>
      <c r="E54" s="448">
        <f>E55</f>
        <v>0</v>
      </c>
      <c r="F54" s="448">
        <f t="shared" ref="F54:F55" si="25">D54</f>
        <v>0.48220000000000002</v>
      </c>
      <c r="G54" s="448">
        <f>G55</f>
        <v>0.48220000000000002</v>
      </c>
      <c r="H54" s="448">
        <f t="shared" si="23"/>
        <v>0.48220000000000002</v>
      </c>
      <c r="I54" s="448">
        <f t="shared" si="24"/>
        <v>0.378</v>
      </c>
      <c r="J54" s="448">
        <f t="shared" ref="J54:Q54" si="26">J55</f>
        <v>0</v>
      </c>
      <c r="K54" s="448">
        <f t="shared" si="26"/>
        <v>0</v>
      </c>
      <c r="L54" s="448">
        <f t="shared" si="26"/>
        <v>0</v>
      </c>
      <c r="M54" s="448">
        <f t="shared" si="26"/>
        <v>0</v>
      </c>
      <c r="N54" s="448">
        <f t="shared" si="26"/>
        <v>0.48220000000000002</v>
      </c>
      <c r="O54" s="448">
        <f t="shared" si="26"/>
        <v>0</v>
      </c>
      <c r="P54" s="448">
        <f t="shared" si="26"/>
        <v>0</v>
      </c>
      <c r="Q54" s="448">
        <f t="shared" si="26"/>
        <v>0.378</v>
      </c>
      <c r="R54" s="448">
        <f t="shared" si="2"/>
        <v>0.10420000000000001</v>
      </c>
      <c r="S54" s="448">
        <f t="shared" si="3"/>
        <v>0.10420000000000001</v>
      </c>
      <c r="T54" s="448">
        <f t="shared" si="4"/>
        <v>-0.10420000000000001</v>
      </c>
      <c r="U54" s="449">
        <f t="shared" si="19"/>
        <v>-21.609290750725844</v>
      </c>
      <c r="V54" s="453" t="s">
        <v>385</v>
      </c>
      <c r="W54" s="311"/>
    </row>
    <row r="55" spans="1:23" ht="63">
      <c r="A55" s="79" t="s">
        <v>420</v>
      </c>
      <c r="B55" s="80" t="s">
        <v>421</v>
      </c>
      <c r="C55" s="88" t="s">
        <v>422</v>
      </c>
      <c r="D55" s="90">
        <v>0.48220000000000002</v>
      </c>
      <c r="E55" s="90">
        <v>0</v>
      </c>
      <c r="F55" s="90">
        <f t="shared" si="25"/>
        <v>0.48220000000000002</v>
      </c>
      <c r="G55" s="90">
        <f>F55</f>
        <v>0.48220000000000002</v>
      </c>
      <c r="H55" s="90">
        <f t="shared" si="23"/>
        <v>0.48220000000000002</v>
      </c>
      <c r="I55" s="90">
        <f t="shared" si="24"/>
        <v>0.378</v>
      </c>
      <c r="J55" s="90">
        <v>0</v>
      </c>
      <c r="K55" s="90">
        <v>0</v>
      </c>
      <c r="L55" s="90">
        <v>0</v>
      </c>
      <c r="M55" s="90">
        <v>0</v>
      </c>
      <c r="N55" s="90">
        <v>0.48220000000000002</v>
      </c>
      <c r="O55" s="90">
        <v>0</v>
      </c>
      <c r="P55" s="90">
        <v>0</v>
      </c>
      <c r="Q55" s="90">
        <v>0.378</v>
      </c>
      <c r="R55" s="242">
        <f t="shared" si="2"/>
        <v>0.10420000000000001</v>
      </c>
      <c r="S55" s="242">
        <f t="shared" si="3"/>
        <v>0.10420000000000001</v>
      </c>
      <c r="T55" s="242">
        <f t="shared" si="4"/>
        <v>-0.10420000000000001</v>
      </c>
      <c r="U55" s="327">
        <f t="shared" si="19"/>
        <v>-21.609290750725844</v>
      </c>
      <c r="V55" s="625" t="str">
        <f>'10'!T55:T56</f>
        <v>По результатам закупок стоимость материалов снизилась</v>
      </c>
      <c r="W55" s="92"/>
    </row>
    <row r="56" spans="1:23" s="52" customFormat="1" ht="42.75">
      <c r="A56" s="423" t="s">
        <v>423</v>
      </c>
      <c r="B56" s="415" t="s">
        <v>424</v>
      </c>
      <c r="C56" s="416" t="s">
        <v>385</v>
      </c>
      <c r="D56" s="337">
        <f t="shared" ref="D56:Q56" si="27">D57</f>
        <v>1.7919999999999998</v>
      </c>
      <c r="E56" s="337">
        <f t="shared" si="27"/>
        <v>0</v>
      </c>
      <c r="F56" s="337">
        <f t="shared" si="27"/>
        <v>1.7919999999999998</v>
      </c>
      <c r="G56" s="337">
        <f t="shared" si="27"/>
        <v>1.7919999999999998</v>
      </c>
      <c r="H56" s="337">
        <f t="shared" si="23"/>
        <v>1.7919999999999998</v>
      </c>
      <c r="I56" s="337">
        <f t="shared" si="24"/>
        <v>2.4859999999999998</v>
      </c>
      <c r="J56" s="337">
        <f t="shared" si="27"/>
        <v>0</v>
      </c>
      <c r="K56" s="337">
        <f t="shared" si="27"/>
        <v>0</v>
      </c>
      <c r="L56" s="337">
        <f t="shared" si="27"/>
        <v>0</v>
      </c>
      <c r="M56" s="337">
        <f t="shared" si="27"/>
        <v>0</v>
      </c>
      <c r="N56" s="337">
        <f t="shared" si="27"/>
        <v>1.7919999999999998</v>
      </c>
      <c r="O56" s="337">
        <f t="shared" si="27"/>
        <v>1.4490000000000001</v>
      </c>
      <c r="P56" s="337">
        <f t="shared" si="27"/>
        <v>0</v>
      </c>
      <c r="Q56" s="337">
        <f t="shared" si="27"/>
        <v>1.0369999999999999</v>
      </c>
      <c r="R56" s="337">
        <f t="shared" si="2"/>
        <v>-0.69399999999999995</v>
      </c>
      <c r="S56" s="337">
        <f t="shared" si="3"/>
        <v>-0.69399999999999995</v>
      </c>
      <c r="T56" s="337">
        <f t="shared" si="4"/>
        <v>0.69399999999999995</v>
      </c>
      <c r="U56" s="342">
        <f t="shared" si="19"/>
        <v>38.727678571428577</v>
      </c>
      <c r="V56" s="339" t="s">
        <v>385</v>
      </c>
      <c r="W56" s="311"/>
    </row>
    <row r="57" spans="1:23" s="52" customFormat="1" ht="42.75">
      <c r="A57" s="472" t="s">
        <v>425</v>
      </c>
      <c r="B57" s="461" t="s">
        <v>426</v>
      </c>
      <c r="C57" s="462" t="s">
        <v>385</v>
      </c>
      <c r="D57" s="448">
        <f>D58+D59</f>
        <v>1.7919999999999998</v>
      </c>
      <c r="E57" s="448">
        <f t="shared" ref="E57:Q57" si="28">E58+E59</f>
        <v>0</v>
      </c>
      <c r="F57" s="448">
        <f t="shared" si="28"/>
        <v>1.7919999999999998</v>
      </c>
      <c r="G57" s="448">
        <f t="shared" si="28"/>
        <v>1.7919999999999998</v>
      </c>
      <c r="H57" s="448">
        <f t="shared" si="23"/>
        <v>1.7919999999999998</v>
      </c>
      <c r="I57" s="448">
        <f t="shared" si="24"/>
        <v>2.4859999999999998</v>
      </c>
      <c r="J57" s="448">
        <f t="shared" si="28"/>
        <v>0</v>
      </c>
      <c r="K57" s="448">
        <f t="shared" si="28"/>
        <v>0</v>
      </c>
      <c r="L57" s="448">
        <f t="shared" si="28"/>
        <v>0</v>
      </c>
      <c r="M57" s="448">
        <f t="shared" si="28"/>
        <v>0</v>
      </c>
      <c r="N57" s="448">
        <f t="shared" si="28"/>
        <v>1.7919999999999998</v>
      </c>
      <c r="O57" s="448">
        <f t="shared" si="28"/>
        <v>1.4490000000000001</v>
      </c>
      <c r="P57" s="448">
        <f t="shared" si="28"/>
        <v>0</v>
      </c>
      <c r="Q57" s="448">
        <f t="shared" si="28"/>
        <v>1.0369999999999999</v>
      </c>
      <c r="R57" s="448">
        <f t="shared" si="2"/>
        <v>-0.69399999999999995</v>
      </c>
      <c r="S57" s="448">
        <f t="shared" si="3"/>
        <v>-0.69399999999999995</v>
      </c>
      <c r="T57" s="448">
        <f t="shared" si="4"/>
        <v>0.69399999999999995</v>
      </c>
      <c r="U57" s="449">
        <f t="shared" si="19"/>
        <v>38.727678571428577</v>
      </c>
      <c r="V57" s="475" t="s">
        <v>284</v>
      </c>
      <c r="W57" s="311"/>
    </row>
    <row r="58" spans="1:23" s="310" customFormat="1" ht="30">
      <c r="A58" s="74" t="s">
        <v>427</v>
      </c>
      <c r="B58" s="83" t="s">
        <v>428</v>
      </c>
      <c r="C58" s="86" t="s">
        <v>273</v>
      </c>
      <c r="D58" s="242">
        <f>H58</f>
        <v>1.1519999999999999</v>
      </c>
      <c r="E58" s="242">
        <v>0</v>
      </c>
      <c r="F58" s="242">
        <f>D58</f>
        <v>1.1519999999999999</v>
      </c>
      <c r="G58" s="242">
        <f>D58</f>
        <v>1.1519999999999999</v>
      </c>
      <c r="H58" s="242">
        <f t="shared" si="23"/>
        <v>1.1519999999999999</v>
      </c>
      <c r="I58" s="242">
        <f t="shared" si="24"/>
        <v>1.5880000000000001</v>
      </c>
      <c r="J58" s="242">
        <v>0</v>
      </c>
      <c r="K58" s="242">
        <v>0</v>
      </c>
      <c r="L58" s="242">
        <v>0</v>
      </c>
      <c r="M58" s="242">
        <v>0</v>
      </c>
      <c r="N58" s="242">
        <v>1.1519999999999999</v>
      </c>
      <c r="O58" s="242">
        <f>1.275+0.106</f>
        <v>1.381</v>
      </c>
      <c r="P58" s="242">
        <v>0</v>
      </c>
      <c r="Q58" s="242">
        <v>0.20699999999999999</v>
      </c>
      <c r="R58" s="242">
        <f t="shared" si="2"/>
        <v>-0.43600000000000017</v>
      </c>
      <c r="S58" s="242">
        <f t="shared" si="3"/>
        <v>-0.43600000000000017</v>
      </c>
      <c r="T58" s="242">
        <f t="shared" si="4"/>
        <v>0.43600000000000017</v>
      </c>
      <c r="U58" s="327">
        <f t="shared" si="19"/>
        <v>37.847222222222236</v>
      </c>
      <c r="V58" s="626" t="str">
        <f>'10'!T58:T59</f>
        <v>По результатам закупок стоимость приборов учета выросла</v>
      </c>
      <c r="W58" s="303"/>
    </row>
    <row r="59" spans="1:23" s="310" customFormat="1" ht="30.75" customHeight="1">
      <c r="A59" s="74" t="s">
        <v>1062</v>
      </c>
      <c r="B59" s="83" t="s">
        <v>428</v>
      </c>
      <c r="C59" s="86" t="s">
        <v>1110</v>
      </c>
      <c r="D59" s="242">
        <f>H59</f>
        <v>0.64</v>
      </c>
      <c r="E59" s="242">
        <v>0</v>
      </c>
      <c r="F59" s="242">
        <f>D59</f>
        <v>0.64</v>
      </c>
      <c r="G59" s="242">
        <f>D59</f>
        <v>0.64</v>
      </c>
      <c r="H59" s="242">
        <f t="shared" si="23"/>
        <v>0.64</v>
      </c>
      <c r="I59" s="242">
        <f t="shared" si="24"/>
        <v>0.89799999999999991</v>
      </c>
      <c r="J59" s="242">
        <v>0</v>
      </c>
      <c r="K59" s="242">
        <v>0</v>
      </c>
      <c r="L59" s="242">
        <v>0</v>
      </c>
      <c r="M59" s="242">
        <v>0</v>
      </c>
      <c r="N59" s="242">
        <v>0.64</v>
      </c>
      <c r="O59" s="242">
        <v>6.8000000000000005E-2</v>
      </c>
      <c r="P59" s="242">
        <v>0</v>
      </c>
      <c r="Q59" s="242">
        <v>0.83</v>
      </c>
      <c r="R59" s="242">
        <f t="shared" si="2"/>
        <v>-0.2579999999999999</v>
      </c>
      <c r="S59" s="242">
        <f t="shared" si="3"/>
        <v>-0.2579999999999999</v>
      </c>
      <c r="T59" s="242">
        <f t="shared" si="4"/>
        <v>0.2579999999999999</v>
      </c>
      <c r="U59" s="327">
        <f t="shared" si="19"/>
        <v>40.312499999999986</v>
      </c>
      <c r="V59" s="627"/>
      <c r="W59" s="303"/>
    </row>
    <row r="60" spans="1:23" s="310" customFormat="1" ht="54" customHeight="1">
      <c r="A60" s="445" t="s">
        <v>1063</v>
      </c>
      <c r="B60" s="463" t="s">
        <v>1155</v>
      </c>
      <c r="C60" s="462" t="s">
        <v>385</v>
      </c>
      <c r="D60" s="448">
        <v>0</v>
      </c>
      <c r="E60" s="448">
        <v>0</v>
      </c>
      <c r="F60" s="448">
        <v>0</v>
      </c>
      <c r="G60" s="448">
        <v>0</v>
      </c>
      <c r="H60" s="448">
        <v>0</v>
      </c>
      <c r="I60" s="448">
        <v>0</v>
      </c>
      <c r="J60" s="448">
        <v>0</v>
      </c>
      <c r="K60" s="448">
        <v>0</v>
      </c>
      <c r="L60" s="448">
        <v>0</v>
      </c>
      <c r="M60" s="448">
        <v>0</v>
      </c>
      <c r="N60" s="448">
        <v>0</v>
      </c>
      <c r="O60" s="448">
        <v>0</v>
      </c>
      <c r="P60" s="448">
        <v>0</v>
      </c>
      <c r="Q60" s="448">
        <v>0</v>
      </c>
      <c r="R60" s="448">
        <f t="shared" si="2"/>
        <v>0</v>
      </c>
      <c r="S60" s="448">
        <v>0</v>
      </c>
      <c r="T60" s="448">
        <f t="shared" si="4"/>
        <v>0</v>
      </c>
      <c r="U60" s="452" t="s">
        <v>284</v>
      </c>
      <c r="V60" s="453" t="s">
        <v>385</v>
      </c>
      <c r="W60" s="303"/>
    </row>
    <row r="61" spans="1:23" s="310" customFormat="1" ht="54" customHeight="1">
      <c r="A61" s="445" t="s">
        <v>1064</v>
      </c>
      <c r="B61" s="463" t="s">
        <v>1156</v>
      </c>
      <c r="C61" s="462" t="s">
        <v>385</v>
      </c>
      <c r="D61" s="448">
        <v>0</v>
      </c>
      <c r="E61" s="448">
        <v>0</v>
      </c>
      <c r="F61" s="448">
        <v>0</v>
      </c>
      <c r="G61" s="448">
        <v>0</v>
      </c>
      <c r="H61" s="448">
        <v>0</v>
      </c>
      <c r="I61" s="448">
        <v>0</v>
      </c>
      <c r="J61" s="448">
        <v>0</v>
      </c>
      <c r="K61" s="448">
        <v>0</v>
      </c>
      <c r="L61" s="448">
        <v>0</v>
      </c>
      <c r="M61" s="448">
        <v>0</v>
      </c>
      <c r="N61" s="448">
        <v>0</v>
      </c>
      <c r="O61" s="448">
        <v>0</v>
      </c>
      <c r="P61" s="448">
        <v>0</v>
      </c>
      <c r="Q61" s="448">
        <v>0</v>
      </c>
      <c r="R61" s="448">
        <f t="shared" si="2"/>
        <v>0</v>
      </c>
      <c r="S61" s="448">
        <v>0</v>
      </c>
      <c r="T61" s="448">
        <f t="shared" si="4"/>
        <v>0</v>
      </c>
      <c r="U61" s="452" t="s">
        <v>284</v>
      </c>
      <c r="V61" s="453" t="s">
        <v>385</v>
      </c>
      <c r="W61" s="303"/>
    </row>
    <row r="62" spans="1:23" s="310" customFormat="1" ht="54" customHeight="1">
      <c r="A62" s="445" t="s">
        <v>1065</v>
      </c>
      <c r="B62" s="463" t="s">
        <v>1157</v>
      </c>
      <c r="C62" s="462" t="s">
        <v>385</v>
      </c>
      <c r="D62" s="448">
        <v>0</v>
      </c>
      <c r="E62" s="448">
        <v>0</v>
      </c>
      <c r="F62" s="448">
        <v>0</v>
      </c>
      <c r="G62" s="448">
        <v>0</v>
      </c>
      <c r="H62" s="448">
        <v>0</v>
      </c>
      <c r="I62" s="448">
        <v>0</v>
      </c>
      <c r="J62" s="448">
        <v>0</v>
      </c>
      <c r="K62" s="448">
        <v>0</v>
      </c>
      <c r="L62" s="448">
        <v>0</v>
      </c>
      <c r="M62" s="448">
        <v>0</v>
      </c>
      <c r="N62" s="448">
        <v>0</v>
      </c>
      <c r="O62" s="448">
        <v>0</v>
      </c>
      <c r="P62" s="448">
        <v>0</v>
      </c>
      <c r="Q62" s="448">
        <v>0</v>
      </c>
      <c r="R62" s="448">
        <f t="shared" si="2"/>
        <v>0</v>
      </c>
      <c r="S62" s="448">
        <v>0</v>
      </c>
      <c r="T62" s="448">
        <f t="shared" si="4"/>
        <v>0</v>
      </c>
      <c r="U62" s="452" t="s">
        <v>284</v>
      </c>
      <c r="V62" s="453" t="s">
        <v>385</v>
      </c>
      <c r="W62" s="303"/>
    </row>
    <row r="63" spans="1:23" s="310" customFormat="1" ht="54" customHeight="1">
      <c r="A63" s="445" t="s">
        <v>1066</v>
      </c>
      <c r="B63" s="463" t="s">
        <v>1158</v>
      </c>
      <c r="C63" s="462" t="s">
        <v>385</v>
      </c>
      <c r="D63" s="448">
        <v>0</v>
      </c>
      <c r="E63" s="448">
        <v>0</v>
      </c>
      <c r="F63" s="448">
        <v>0</v>
      </c>
      <c r="G63" s="448">
        <v>0</v>
      </c>
      <c r="H63" s="448">
        <v>0</v>
      </c>
      <c r="I63" s="448">
        <v>0</v>
      </c>
      <c r="J63" s="448">
        <v>0</v>
      </c>
      <c r="K63" s="448">
        <v>0</v>
      </c>
      <c r="L63" s="448">
        <v>0</v>
      </c>
      <c r="M63" s="448">
        <v>0</v>
      </c>
      <c r="N63" s="448">
        <v>0</v>
      </c>
      <c r="O63" s="448">
        <v>0</v>
      </c>
      <c r="P63" s="448">
        <v>0</v>
      </c>
      <c r="Q63" s="448">
        <v>0</v>
      </c>
      <c r="R63" s="448">
        <f t="shared" si="2"/>
        <v>0</v>
      </c>
      <c r="S63" s="448">
        <v>0</v>
      </c>
      <c r="T63" s="448">
        <f t="shared" si="4"/>
        <v>0</v>
      </c>
      <c r="U63" s="452" t="s">
        <v>284</v>
      </c>
      <c r="V63" s="453" t="s">
        <v>385</v>
      </c>
      <c r="W63" s="303"/>
    </row>
    <row r="64" spans="1:23" s="310" customFormat="1" ht="54" customHeight="1">
      <c r="A64" s="445" t="s">
        <v>1067</v>
      </c>
      <c r="B64" s="463" t="s">
        <v>1159</v>
      </c>
      <c r="C64" s="462" t="s">
        <v>385</v>
      </c>
      <c r="D64" s="448">
        <v>0</v>
      </c>
      <c r="E64" s="448">
        <v>0</v>
      </c>
      <c r="F64" s="448">
        <v>0</v>
      </c>
      <c r="G64" s="448">
        <v>0</v>
      </c>
      <c r="H64" s="448">
        <v>0</v>
      </c>
      <c r="I64" s="448">
        <v>0</v>
      </c>
      <c r="J64" s="448">
        <v>0</v>
      </c>
      <c r="K64" s="448">
        <v>0</v>
      </c>
      <c r="L64" s="448">
        <v>0</v>
      </c>
      <c r="M64" s="448">
        <v>0</v>
      </c>
      <c r="N64" s="448">
        <v>0</v>
      </c>
      <c r="O64" s="448">
        <v>0</v>
      </c>
      <c r="P64" s="448">
        <v>0</v>
      </c>
      <c r="Q64" s="448">
        <v>0</v>
      </c>
      <c r="R64" s="448">
        <f t="shared" si="2"/>
        <v>0</v>
      </c>
      <c r="S64" s="448">
        <v>0</v>
      </c>
      <c r="T64" s="448">
        <f t="shared" si="4"/>
        <v>0</v>
      </c>
      <c r="U64" s="452" t="s">
        <v>284</v>
      </c>
      <c r="V64" s="453" t="s">
        <v>385</v>
      </c>
      <c r="W64" s="303"/>
    </row>
    <row r="65" spans="1:23" s="310" customFormat="1" ht="54" customHeight="1">
      <c r="A65" s="445" t="s">
        <v>1068</v>
      </c>
      <c r="B65" s="463" t="s">
        <v>1160</v>
      </c>
      <c r="C65" s="462" t="s">
        <v>385</v>
      </c>
      <c r="D65" s="448">
        <v>0</v>
      </c>
      <c r="E65" s="448">
        <v>0</v>
      </c>
      <c r="F65" s="448">
        <v>0</v>
      </c>
      <c r="G65" s="448">
        <v>0</v>
      </c>
      <c r="H65" s="448">
        <v>0</v>
      </c>
      <c r="I65" s="448">
        <v>0</v>
      </c>
      <c r="J65" s="448">
        <v>0</v>
      </c>
      <c r="K65" s="448">
        <v>0</v>
      </c>
      <c r="L65" s="448">
        <v>0</v>
      </c>
      <c r="M65" s="448">
        <v>0</v>
      </c>
      <c r="N65" s="448">
        <v>0</v>
      </c>
      <c r="O65" s="448">
        <v>0</v>
      </c>
      <c r="P65" s="448">
        <v>0</v>
      </c>
      <c r="Q65" s="448">
        <v>0</v>
      </c>
      <c r="R65" s="448">
        <f t="shared" si="2"/>
        <v>0</v>
      </c>
      <c r="S65" s="448">
        <v>0</v>
      </c>
      <c r="T65" s="448">
        <f t="shared" si="4"/>
        <v>0</v>
      </c>
      <c r="U65" s="452" t="s">
        <v>284</v>
      </c>
      <c r="V65" s="453" t="s">
        <v>385</v>
      </c>
      <c r="W65" s="303"/>
    </row>
    <row r="66" spans="1:23" s="310" customFormat="1" ht="54" customHeight="1">
      <c r="A66" s="445" t="s">
        <v>1161</v>
      </c>
      <c r="B66" s="463" t="s">
        <v>1162</v>
      </c>
      <c r="C66" s="462" t="s">
        <v>385</v>
      </c>
      <c r="D66" s="448">
        <v>0</v>
      </c>
      <c r="E66" s="448">
        <v>0</v>
      </c>
      <c r="F66" s="448">
        <v>0</v>
      </c>
      <c r="G66" s="448">
        <v>0</v>
      </c>
      <c r="H66" s="448">
        <v>0</v>
      </c>
      <c r="I66" s="448">
        <v>0</v>
      </c>
      <c r="J66" s="448">
        <v>0</v>
      </c>
      <c r="K66" s="448">
        <v>0</v>
      </c>
      <c r="L66" s="448">
        <v>0</v>
      </c>
      <c r="M66" s="448">
        <v>0</v>
      </c>
      <c r="N66" s="448">
        <v>0</v>
      </c>
      <c r="O66" s="448">
        <v>0</v>
      </c>
      <c r="P66" s="448">
        <v>0</v>
      </c>
      <c r="Q66" s="448">
        <v>0</v>
      </c>
      <c r="R66" s="448">
        <f t="shared" si="2"/>
        <v>0</v>
      </c>
      <c r="S66" s="448">
        <v>0</v>
      </c>
      <c r="T66" s="448">
        <f t="shared" si="4"/>
        <v>0</v>
      </c>
      <c r="U66" s="452" t="s">
        <v>284</v>
      </c>
      <c r="V66" s="453" t="s">
        <v>385</v>
      </c>
      <c r="W66" s="303"/>
    </row>
    <row r="67" spans="1:23" s="310" customFormat="1" ht="54" customHeight="1">
      <c r="A67" s="417" t="s">
        <v>1163</v>
      </c>
      <c r="B67" s="418" t="s">
        <v>1164</v>
      </c>
      <c r="C67" s="416" t="s">
        <v>385</v>
      </c>
      <c r="D67" s="337">
        <v>0</v>
      </c>
      <c r="E67" s="337">
        <v>0</v>
      </c>
      <c r="F67" s="337">
        <v>0</v>
      </c>
      <c r="G67" s="337">
        <v>0</v>
      </c>
      <c r="H67" s="337">
        <v>0</v>
      </c>
      <c r="I67" s="337">
        <v>0</v>
      </c>
      <c r="J67" s="337">
        <v>0</v>
      </c>
      <c r="K67" s="337">
        <v>0</v>
      </c>
      <c r="L67" s="337">
        <v>0</v>
      </c>
      <c r="M67" s="337">
        <v>0</v>
      </c>
      <c r="N67" s="337">
        <v>0</v>
      </c>
      <c r="O67" s="337">
        <v>0</v>
      </c>
      <c r="P67" s="337">
        <v>0</v>
      </c>
      <c r="Q67" s="337">
        <v>0</v>
      </c>
      <c r="R67" s="337">
        <f t="shared" si="2"/>
        <v>0</v>
      </c>
      <c r="S67" s="337">
        <v>0</v>
      </c>
      <c r="T67" s="337">
        <f t="shared" si="4"/>
        <v>0</v>
      </c>
      <c r="U67" s="338" t="s">
        <v>284</v>
      </c>
      <c r="V67" s="339" t="s">
        <v>385</v>
      </c>
      <c r="W67" s="303"/>
    </row>
    <row r="68" spans="1:23" s="310" customFormat="1" ht="54" customHeight="1">
      <c r="A68" s="464" t="s">
        <v>1165</v>
      </c>
      <c r="B68" s="465" t="s">
        <v>1166</v>
      </c>
      <c r="C68" s="462" t="s">
        <v>385</v>
      </c>
      <c r="D68" s="448">
        <v>0</v>
      </c>
      <c r="E68" s="448">
        <v>0</v>
      </c>
      <c r="F68" s="448">
        <v>0</v>
      </c>
      <c r="G68" s="448">
        <v>0</v>
      </c>
      <c r="H68" s="448">
        <v>0</v>
      </c>
      <c r="I68" s="448">
        <v>0</v>
      </c>
      <c r="J68" s="448">
        <v>0</v>
      </c>
      <c r="K68" s="448">
        <v>0</v>
      </c>
      <c r="L68" s="448">
        <v>0</v>
      </c>
      <c r="M68" s="448">
        <v>0</v>
      </c>
      <c r="N68" s="448">
        <v>0</v>
      </c>
      <c r="O68" s="448">
        <v>0</v>
      </c>
      <c r="P68" s="448">
        <v>0</v>
      </c>
      <c r="Q68" s="448">
        <v>0</v>
      </c>
      <c r="R68" s="448">
        <f t="shared" si="2"/>
        <v>0</v>
      </c>
      <c r="S68" s="448">
        <v>0</v>
      </c>
      <c r="T68" s="448">
        <f t="shared" si="4"/>
        <v>0</v>
      </c>
      <c r="U68" s="452" t="s">
        <v>284</v>
      </c>
      <c r="V68" s="453" t="s">
        <v>385</v>
      </c>
      <c r="W68" s="303"/>
    </row>
    <row r="69" spans="1:23" s="310" customFormat="1" ht="54" customHeight="1">
      <c r="A69" s="464" t="s">
        <v>1167</v>
      </c>
      <c r="B69" s="465" t="s">
        <v>1168</v>
      </c>
      <c r="C69" s="462" t="s">
        <v>385</v>
      </c>
      <c r="D69" s="448">
        <v>0</v>
      </c>
      <c r="E69" s="448">
        <v>0</v>
      </c>
      <c r="F69" s="448">
        <v>0</v>
      </c>
      <c r="G69" s="448">
        <v>0</v>
      </c>
      <c r="H69" s="448">
        <v>0</v>
      </c>
      <c r="I69" s="448">
        <v>0</v>
      </c>
      <c r="J69" s="448">
        <v>0</v>
      </c>
      <c r="K69" s="448">
        <v>0</v>
      </c>
      <c r="L69" s="448">
        <v>0</v>
      </c>
      <c r="M69" s="448">
        <v>0</v>
      </c>
      <c r="N69" s="448">
        <v>0</v>
      </c>
      <c r="O69" s="448">
        <v>0</v>
      </c>
      <c r="P69" s="448">
        <v>0</v>
      </c>
      <c r="Q69" s="448">
        <v>0</v>
      </c>
      <c r="R69" s="448">
        <f t="shared" si="2"/>
        <v>0</v>
      </c>
      <c r="S69" s="448">
        <v>0</v>
      </c>
      <c r="T69" s="448">
        <f t="shared" si="4"/>
        <v>0</v>
      </c>
      <c r="U69" s="452" t="s">
        <v>284</v>
      </c>
      <c r="V69" s="453" t="s">
        <v>385</v>
      </c>
      <c r="W69" s="303"/>
    </row>
    <row r="70" spans="1:23" s="310" customFormat="1" ht="54" customHeight="1">
      <c r="A70" s="366" t="s">
        <v>486</v>
      </c>
      <c r="B70" s="367" t="s">
        <v>1169</v>
      </c>
      <c r="C70" s="368" t="s">
        <v>385</v>
      </c>
      <c r="D70" s="359">
        <v>0</v>
      </c>
      <c r="E70" s="359">
        <v>0</v>
      </c>
      <c r="F70" s="359">
        <v>0</v>
      </c>
      <c r="G70" s="359">
        <v>0</v>
      </c>
      <c r="H70" s="359">
        <v>0</v>
      </c>
      <c r="I70" s="359">
        <v>0</v>
      </c>
      <c r="J70" s="359">
        <v>0</v>
      </c>
      <c r="K70" s="359">
        <v>0</v>
      </c>
      <c r="L70" s="359">
        <v>0</v>
      </c>
      <c r="M70" s="359">
        <v>0</v>
      </c>
      <c r="N70" s="359">
        <v>0</v>
      </c>
      <c r="O70" s="359">
        <v>0</v>
      </c>
      <c r="P70" s="359">
        <v>0</v>
      </c>
      <c r="Q70" s="359">
        <v>0</v>
      </c>
      <c r="R70" s="359">
        <f t="shared" si="2"/>
        <v>0</v>
      </c>
      <c r="S70" s="359">
        <v>0</v>
      </c>
      <c r="T70" s="359">
        <f t="shared" si="4"/>
        <v>0</v>
      </c>
      <c r="U70" s="361" t="s">
        <v>284</v>
      </c>
      <c r="V70" s="371" t="s">
        <v>385</v>
      </c>
      <c r="W70" s="303"/>
    </row>
    <row r="71" spans="1:23" s="310" customFormat="1" ht="54" customHeight="1">
      <c r="A71" s="419" t="s">
        <v>1170</v>
      </c>
      <c r="B71" s="420" t="s">
        <v>1171</v>
      </c>
      <c r="C71" s="416" t="s">
        <v>385</v>
      </c>
      <c r="D71" s="337">
        <v>0</v>
      </c>
      <c r="E71" s="337">
        <v>0</v>
      </c>
      <c r="F71" s="337">
        <v>0</v>
      </c>
      <c r="G71" s="337">
        <v>0</v>
      </c>
      <c r="H71" s="337">
        <v>0</v>
      </c>
      <c r="I71" s="337">
        <v>0</v>
      </c>
      <c r="J71" s="337">
        <v>0</v>
      </c>
      <c r="K71" s="337">
        <v>0</v>
      </c>
      <c r="L71" s="337">
        <v>0</v>
      </c>
      <c r="M71" s="337">
        <v>0</v>
      </c>
      <c r="N71" s="337">
        <v>0</v>
      </c>
      <c r="O71" s="337">
        <v>0</v>
      </c>
      <c r="P71" s="337">
        <v>0</v>
      </c>
      <c r="Q71" s="337">
        <v>0</v>
      </c>
      <c r="R71" s="337">
        <f t="shared" si="2"/>
        <v>0</v>
      </c>
      <c r="S71" s="337">
        <v>0</v>
      </c>
      <c r="T71" s="337">
        <f t="shared" si="4"/>
        <v>0</v>
      </c>
      <c r="U71" s="338" t="s">
        <v>284</v>
      </c>
      <c r="V71" s="339" t="s">
        <v>385</v>
      </c>
      <c r="W71" s="303"/>
    </row>
    <row r="72" spans="1:23" s="310" customFormat="1" ht="54" customHeight="1">
      <c r="A72" s="419" t="s">
        <v>1172</v>
      </c>
      <c r="B72" s="420" t="s">
        <v>1173</v>
      </c>
      <c r="C72" s="416" t="s">
        <v>385</v>
      </c>
      <c r="D72" s="337">
        <v>0</v>
      </c>
      <c r="E72" s="337">
        <v>0</v>
      </c>
      <c r="F72" s="337">
        <v>0</v>
      </c>
      <c r="G72" s="337">
        <v>0</v>
      </c>
      <c r="H72" s="337">
        <v>0</v>
      </c>
      <c r="I72" s="337">
        <v>0</v>
      </c>
      <c r="J72" s="337">
        <v>0</v>
      </c>
      <c r="K72" s="337">
        <v>0</v>
      </c>
      <c r="L72" s="337">
        <v>0</v>
      </c>
      <c r="M72" s="337">
        <v>0</v>
      </c>
      <c r="N72" s="337">
        <v>0</v>
      </c>
      <c r="O72" s="337">
        <v>0</v>
      </c>
      <c r="P72" s="337">
        <v>0</v>
      </c>
      <c r="Q72" s="337">
        <v>0</v>
      </c>
      <c r="R72" s="337">
        <f t="shared" si="2"/>
        <v>0</v>
      </c>
      <c r="S72" s="337">
        <v>0</v>
      </c>
      <c r="T72" s="337">
        <f t="shared" si="4"/>
        <v>0</v>
      </c>
      <c r="U72" s="338" t="s">
        <v>284</v>
      </c>
      <c r="V72" s="339" t="s">
        <v>385</v>
      </c>
      <c r="W72" s="303"/>
    </row>
    <row r="73" spans="1:23" s="52" customFormat="1" ht="42.75">
      <c r="A73" s="355" t="s">
        <v>429</v>
      </c>
      <c r="B73" s="364" t="s">
        <v>430</v>
      </c>
      <c r="C73" s="358"/>
      <c r="D73" s="359">
        <f>D74+D75+D76+D77+D78</f>
        <v>4.4620000000000006</v>
      </c>
      <c r="E73" s="359">
        <f t="shared" ref="E73:G73" si="29">E74+E75+E76+E77+E78</f>
        <v>0</v>
      </c>
      <c r="F73" s="359">
        <f t="shared" si="29"/>
        <v>4.4620000000000006</v>
      </c>
      <c r="G73" s="359">
        <f t="shared" si="29"/>
        <v>4.4620000000000006</v>
      </c>
      <c r="H73" s="359">
        <f t="shared" si="23"/>
        <v>4.4620000000000006</v>
      </c>
      <c r="I73" s="359">
        <f t="shared" si="24"/>
        <v>4.5609999999999991</v>
      </c>
      <c r="J73" s="359">
        <f>J74+J75+J76+J77+J78</f>
        <v>0.25</v>
      </c>
      <c r="K73" s="359">
        <f t="shared" ref="K73:Q73" si="30">K74+K75+K76+K77+K78</f>
        <v>0.25</v>
      </c>
      <c r="L73" s="359">
        <f t="shared" si="30"/>
        <v>0</v>
      </c>
      <c r="M73" s="359">
        <f t="shared" si="30"/>
        <v>0.29200000000000004</v>
      </c>
      <c r="N73" s="359">
        <f t="shared" si="30"/>
        <v>0</v>
      </c>
      <c r="O73" s="359">
        <f t="shared" si="30"/>
        <v>0</v>
      </c>
      <c r="P73" s="359">
        <f t="shared" si="30"/>
        <v>4.2120000000000006</v>
      </c>
      <c r="Q73" s="359">
        <f t="shared" si="30"/>
        <v>4.0189999999999992</v>
      </c>
      <c r="R73" s="359">
        <f t="shared" si="2"/>
        <v>-9.8999999999998423E-2</v>
      </c>
      <c r="S73" s="359">
        <f t="shared" si="3"/>
        <v>-9.8999999999998423E-2</v>
      </c>
      <c r="T73" s="359">
        <f t="shared" si="4"/>
        <v>9.8999999999998423E-2</v>
      </c>
      <c r="U73" s="360">
        <f t="shared" ref="U73:U78" si="31">T73/H73*100</f>
        <v>2.2187359928282921</v>
      </c>
      <c r="V73" s="371" t="s">
        <v>385</v>
      </c>
      <c r="W73" s="311"/>
    </row>
    <row r="74" spans="1:23" s="310" customFormat="1" ht="45">
      <c r="A74" s="77" t="s">
        <v>431</v>
      </c>
      <c r="B74" s="84" t="s">
        <v>432</v>
      </c>
      <c r="C74" s="87" t="s">
        <v>433</v>
      </c>
      <c r="D74" s="242">
        <f>0.497+0.106</f>
        <v>0.60299999999999998</v>
      </c>
      <c r="E74" s="242">
        <v>0</v>
      </c>
      <c r="F74" s="242">
        <f>D74</f>
        <v>0.60299999999999998</v>
      </c>
      <c r="G74" s="242">
        <f>F74</f>
        <v>0.60299999999999998</v>
      </c>
      <c r="H74" s="242">
        <f t="shared" si="23"/>
        <v>0.60300000000000009</v>
      </c>
      <c r="I74" s="242">
        <f t="shared" si="24"/>
        <v>0.50600000000000001</v>
      </c>
      <c r="J74" s="242">
        <v>0.05</v>
      </c>
      <c r="K74" s="242">
        <v>5.8999999999999997E-2</v>
      </c>
      <c r="L74" s="242">
        <v>0</v>
      </c>
      <c r="M74" s="242">
        <v>0.27400000000000002</v>
      </c>
      <c r="N74" s="242">
        <v>0</v>
      </c>
      <c r="O74" s="242">
        <v>0</v>
      </c>
      <c r="P74" s="242">
        <v>0.55300000000000005</v>
      </c>
      <c r="Q74" s="242">
        <v>0.17299999999999999</v>
      </c>
      <c r="R74" s="242">
        <f t="shared" si="2"/>
        <v>9.7000000000000086E-2</v>
      </c>
      <c r="S74" s="242">
        <f t="shared" si="3"/>
        <v>9.7000000000000086E-2</v>
      </c>
      <c r="T74" s="242">
        <f t="shared" si="4"/>
        <v>-9.7000000000000086E-2</v>
      </c>
      <c r="U74" s="327">
        <f t="shared" si="31"/>
        <v>-16.086235489220577</v>
      </c>
      <c r="V74" s="42" t="s">
        <v>385</v>
      </c>
      <c r="W74" s="303"/>
    </row>
    <row r="75" spans="1:23" s="310" customFormat="1" ht="87" customHeight="1">
      <c r="A75" s="77" t="s">
        <v>444</v>
      </c>
      <c r="B75" s="629" t="s">
        <v>435</v>
      </c>
      <c r="C75" s="87" t="s">
        <v>436</v>
      </c>
      <c r="D75" s="630">
        <f>0.09+0.019</f>
        <v>0.109</v>
      </c>
      <c r="E75" s="630">
        <v>0</v>
      </c>
      <c r="F75" s="630">
        <f t="shared" ref="F75:F76" si="32">D75</f>
        <v>0.109</v>
      </c>
      <c r="G75" s="630">
        <f t="shared" ref="G75:G76" si="33">F75</f>
        <v>0.109</v>
      </c>
      <c r="H75" s="630">
        <f t="shared" si="23"/>
        <v>0.109</v>
      </c>
      <c r="I75" s="630">
        <f t="shared" si="24"/>
        <v>0.27100000000000002</v>
      </c>
      <c r="J75" s="630">
        <v>0.05</v>
      </c>
      <c r="K75" s="630">
        <v>5.8999999999999997E-2</v>
      </c>
      <c r="L75" s="630">
        <v>0</v>
      </c>
      <c r="M75" s="630">
        <v>4.0000000000000001E-3</v>
      </c>
      <c r="N75" s="630">
        <v>0</v>
      </c>
      <c r="O75" s="630">
        <v>0</v>
      </c>
      <c r="P75" s="630">
        <v>5.8999999999999997E-2</v>
      </c>
      <c r="Q75" s="630">
        <v>0.20799999999999999</v>
      </c>
      <c r="R75" s="630">
        <f t="shared" si="2"/>
        <v>-0.16200000000000003</v>
      </c>
      <c r="S75" s="630">
        <f t="shared" si="3"/>
        <v>-0.16200000000000003</v>
      </c>
      <c r="T75" s="630">
        <f t="shared" si="4"/>
        <v>0.16200000000000003</v>
      </c>
      <c r="U75" s="631">
        <f t="shared" si="31"/>
        <v>148.62385321100922</v>
      </c>
      <c r="V75" s="625" t="str">
        <f>'10'!T75</f>
        <v>В ходе реализации мероприятия по технологическим причинам было решено построить линию большей протяженности, чем планировалось ранее</v>
      </c>
      <c r="W75" s="303"/>
    </row>
    <row r="76" spans="1:23" s="310" customFormat="1" ht="45">
      <c r="A76" s="77" t="s">
        <v>434</v>
      </c>
      <c r="B76" s="84" t="s">
        <v>438</v>
      </c>
      <c r="C76" s="322" t="s">
        <v>439</v>
      </c>
      <c r="D76" s="242">
        <f>2.24+0.375</f>
        <v>2.6150000000000002</v>
      </c>
      <c r="E76" s="242">
        <v>0</v>
      </c>
      <c r="F76" s="242">
        <f t="shared" si="32"/>
        <v>2.6150000000000002</v>
      </c>
      <c r="G76" s="242">
        <f t="shared" si="33"/>
        <v>2.6150000000000002</v>
      </c>
      <c r="H76" s="242">
        <f t="shared" si="23"/>
        <v>2.6149999999999998</v>
      </c>
      <c r="I76" s="242">
        <f t="shared" si="24"/>
        <v>2.5669999999999997</v>
      </c>
      <c r="J76" s="242">
        <v>0.15</v>
      </c>
      <c r="K76" s="242">
        <v>0.13200000000000001</v>
      </c>
      <c r="L76" s="242">
        <v>0</v>
      </c>
      <c r="M76" s="242">
        <v>1.4E-2</v>
      </c>
      <c r="N76" s="242">
        <v>0</v>
      </c>
      <c r="O76" s="242">
        <v>0</v>
      </c>
      <c r="P76" s="242">
        <v>2.4649999999999999</v>
      </c>
      <c r="Q76" s="242">
        <v>2.4209999999999998</v>
      </c>
      <c r="R76" s="242">
        <f t="shared" si="2"/>
        <v>4.8000000000000043E-2</v>
      </c>
      <c r="S76" s="242">
        <f t="shared" si="3"/>
        <v>4.8000000000000043E-2</v>
      </c>
      <c r="T76" s="242">
        <f t="shared" si="4"/>
        <v>-4.8000000000000043E-2</v>
      </c>
      <c r="U76" s="327">
        <f t="shared" si="31"/>
        <v>-1.8355640535372868</v>
      </c>
      <c r="V76" s="42" t="s">
        <v>385</v>
      </c>
      <c r="W76" s="303"/>
    </row>
    <row r="77" spans="1:23" s="310" customFormat="1" ht="45">
      <c r="A77" s="77" t="s">
        <v>1176</v>
      </c>
      <c r="B77" s="321" t="s">
        <v>1174</v>
      </c>
      <c r="C77" s="323" t="s">
        <v>1177</v>
      </c>
      <c r="D77" s="242">
        <f>H77</f>
        <v>0.67100000000000004</v>
      </c>
      <c r="E77" s="242">
        <v>0</v>
      </c>
      <c r="F77" s="242">
        <f t="shared" ref="F77:F78" si="34">D77</f>
        <v>0.67100000000000004</v>
      </c>
      <c r="G77" s="242">
        <f t="shared" ref="G77:G78" si="35">F77</f>
        <v>0.67100000000000004</v>
      </c>
      <c r="H77" s="242">
        <f t="shared" ref="H77:H78" si="36">J77+L77+N77+P77</f>
        <v>0.67100000000000004</v>
      </c>
      <c r="I77" s="242">
        <f t="shared" ref="I77:I78" si="37">K77+M77+O77+Q77</f>
        <v>0.754</v>
      </c>
      <c r="J77" s="242">
        <v>0</v>
      </c>
      <c r="K77" s="242">
        <v>0</v>
      </c>
      <c r="L77" s="242">
        <v>0</v>
      </c>
      <c r="M77" s="242">
        <v>0</v>
      </c>
      <c r="N77" s="242">
        <v>0</v>
      </c>
      <c r="O77" s="242">
        <v>0</v>
      </c>
      <c r="P77" s="242">
        <v>0.67100000000000004</v>
      </c>
      <c r="Q77" s="242">
        <v>0.754</v>
      </c>
      <c r="R77" s="242">
        <f t="shared" si="2"/>
        <v>-8.2999999999999963E-2</v>
      </c>
      <c r="S77" s="242">
        <f t="shared" ref="S77:S79" si="38">R77</f>
        <v>-8.2999999999999963E-2</v>
      </c>
      <c r="T77" s="242">
        <f t="shared" si="4"/>
        <v>8.2999999999999963E-2</v>
      </c>
      <c r="U77" s="327">
        <f t="shared" si="31"/>
        <v>12.369597615499249</v>
      </c>
      <c r="V77" s="42" t="s">
        <v>385</v>
      </c>
      <c r="W77" s="316"/>
    </row>
    <row r="78" spans="1:23" s="310" customFormat="1" ht="45">
      <c r="A78" s="77" t="s">
        <v>437</v>
      </c>
      <c r="B78" s="78" t="s">
        <v>1175</v>
      </c>
      <c r="C78" s="324" t="s">
        <v>1178</v>
      </c>
      <c r="D78" s="242">
        <f>H78</f>
        <v>0.46400000000000002</v>
      </c>
      <c r="E78" s="242">
        <v>0</v>
      </c>
      <c r="F78" s="242">
        <f t="shared" si="34"/>
        <v>0.46400000000000002</v>
      </c>
      <c r="G78" s="242">
        <f t="shared" si="35"/>
        <v>0.46400000000000002</v>
      </c>
      <c r="H78" s="242">
        <f t="shared" si="36"/>
        <v>0.46400000000000002</v>
      </c>
      <c r="I78" s="242">
        <f t="shared" si="37"/>
        <v>0.46300000000000002</v>
      </c>
      <c r="J78" s="242">
        <v>0</v>
      </c>
      <c r="K78" s="242">
        <v>0</v>
      </c>
      <c r="L78" s="242">
        <v>0</v>
      </c>
      <c r="M78" s="242">
        <v>0</v>
      </c>
      <c r="N78" s="242">
        <v>0</v>
      </c>
      <c r="O78" s="242">
        <v>0</v>
      </c>
      <c r="P78" s="242">
        <v>0.46400000000000002</v>
      </c>
      <c r="Q78" s="242">
        <v>0.46300000000000002</v>
      </c>
      <c r="R78" s="242">
        <f t="shared" si="2"/>
        <v>1.0000000000000009E-3</v>
      </c>
      <c r="S78" s="242">
        <f t="shared" si="38"/>
        <v>1.0000000000000009E-3</v>
      </c>
      <c r="T78" s="242">
        <f t="shared" si="4"/>
        <v>-1.0000000000000009E-3</v>
      </c>
      <c r="U78" s="327">
        <f t="shared" si="31"/>
        <v>-0.21551724137931053</v>
      </c>
      <c r="V78" s="42" t="s">
        <v>385</v>
      </c>
      <c r="W78" s="316"/>
    </row>
    <row r="79" spans="1:23" s="310" customFormat="1" ht="44.25" customHeight="1">
      <c r="A79" s="364" t="s">
        <v>489</v>
      </c>
      <c r="B79" s="364" t="s">
        <v>1196</v>
      </c>
      <c r="C79" s="364" t="s">
        <v>385</v>
      </c>
      <c r="D79" s="359">
        <v>0</v>
      </c>
      <c r="E79" s="359">
        <v>0</v>
      </c>
      <c r="F79" s="359">
        <v>0</v>
      </c>
      <c r="G79" s="359">
        <v>0</v>
      </c>
      <c r="H79" s="359">
        <v>0</v>
      </c>
      <c r="I79" s="359">
        <v>0</v>
      </c>
      <c r="J79" s="359">
        <v>0</v>
      </c>
      <c r="K79" s="359">
        <v>0</v>
      </c>
      <c r="L79" s="359">
        <v>0</v>
      </c>
      <c r="M79" s="359">
        <v>0</v>
      </c>
      <c r="N79" s="359">
        <v>0</v>
      </c>
      <c r="O79" s="359">
        <v>0</v>
      </c>
      <c r="P79" s="359">
        <v>0</v>
      </c>
      <c r="Q79" s="359">
        <v>0</v>
      </c>
      <c r="R79" s="359">
        <f t="shared" ref="R79" si="39">H79-I79</f>
        <v>0</v>
      </c>
      <c r="S79" s="359">
        <f t="shared" si="38"/>
        <v>0</v>
      </c>
      <c r="T79" s="359">
        <f t="shared" ref="T79" si="40">I79-H79</f>
        <v>0</v>
      </c>
      <c r="U79" s="360">
        <v>0</v>
      </c>
      <c r="V79" s="371" t="s">
        <v>385</v>
      </c>
      <c r="W79" s="330"/>
    </row>
    <row r="80" spans="1:23" ht="28.5">
      <c r="A80" s="355" t="s">
        <v>440</v>
      </c>
      <c r="B80" s="364" t="s">
        <v>441</v>
      </c>
      <c r="C80" s="364" t="s">
        <v>385</v>
      </c>
      <c r="D80" s="359">
        <v>0</v>
      </c>
      <c r="E80" s="359">
        <v>0</v>
      </c>
      <c r="F80" s="359">
        <v>0</v>
      </c>
      <c r="G80" s="359">
        <v>0</v>
      </c>
      <c r="H80" s="359">
        <v>0</v>
      </c>
      <c r="I80" s="359">
        <v>0</v>
      </c>
      <c r="J80" s="359">
        <v>0</v>
      </c>
      <c r="K80" s="359">
        <v>0</v>
      </c>
      <c r="L80" s="359">
        <v>0</v>
      </c>
      <c r="M80" s="359">
        <v>0</v>
      </c>
      <c r="N80" s="359">
        <v>0</v>
      </c>
      <c r="O80" s="359">
        <v>0</v>
      </c>
      <c r="P80" s="359">
        <v>0</v>
      </c>
      <c r="Q80" s="359">
        <v>0</v>
      </c>
      <c r="R80" s="359">
        <f t="shared" si="2"/>
        <v>0</v>
      </c>
      <c r="S80" s="359">
        <f t="shared" si="3"/>
        <v>0</v>
      </c>
      <c r="T80" s="359">
        <f t="shared" si="4"/>
        <v>0</v>
      </c>
      <c r="U80" s="360">
        <v>0</v>
      </c>
      <c r="V80" s="371" t="s">
        <v>385</v>
      </c>
      <c r="W80" s="92"/>
    </row>
    <row r="81" spans="1:22" s="60" customFormat="1" ht="28.5" customHeight="1">
      <c r="A81" s="535" t="s">
        <v>31</v>
      </c>
      <c r="B81" s="536"/>
      <c r="C81" s="537"/>
      <c r="D81" s="359">
        <f>D21</f>
        <v>13.754200000000001</v>
      </c>
      <c r="E81" s="359">
        <f t="shared" ref="E81:S81" si="41">E21</f>
        <v>0</v>
      </c>
      <c r="F81" s="359">
        <f t="shared" si="41"/>
        <v>13.754200000000001</v>
      </c>
      <c r="G81" s="359">
        <f t="shared" si="41"/>
        <v>13.754200000000001</v>
      </c>
      <c r="H81" s="359">
        <f t="shared" si="41"/>
        <v>13.754200000000001</v>
      </c>
      <c r="I81" s="359">
        <f t="shared" si="41"/>
        <v>14.302999999999997</v>
      </c>
      <c r="J81" s="359">
        <f t="shared" si="41"/>
        <v>0.5</v>
      </c>
      <c r="K81" s="359">
        <f t="shared" si="41"/>
        <v>0.48399999999999999</v>
      </c>
      <c r="L81" s="359">
        <f t="shared" si="41"/>
        <v>0</v>
      </c>
      <c r="M81" s="359">
        <f t="shared" si="41"/>
        <v>1.8720000000000001</v>
      </c>
      <c r="N81" s="359">
        <f t="shared" si="41"/>
        <v>2.2742</v>
      </c>
      <c r="O81" s="359">
        <f t="shared" si="41"/>
        <v>3.367</v>
      </c>
      <c r="P81" s="359">
        <f t="shared" si="41"/>
        <v>10.98</v>
      </c>
      <c r="Q81" s="359">
        <f t="shared" si="41"/>
        <v>8.5799999999999983</v>
      </c>
      <c r="R81" s="359">
        <f t="shared" si="2"/>
        <v>-0.5487999999999964</v>
      </c>
      <c r="S81" s="359">
        <f t="shared" si="41"/>
        <v>-0.5487999999999964</v>
      </c>
      <c r="T81" s="359">
        <f t="shared" si="4"/>
        <v>0.5487999999999964</v>
      </c>
      <c r="U81" s="360">
        <f t="shared" ref="U81" si="42">T81/H81*100</f>
        <v>3.9900539471579322</v>
      </c>
      <c r="V81" s="372" t="s">
        <v>385</v>
      </c>
    </row>
    <row r="82" spans="1:22">
      <c r="A82" s="2"/>
    </row>
    <row r="83" spans="1:22">
      <c r="A83" s="2"/>
    </row>
    <row r="85" spans="1:22">
      <c r="T85" s="62"/>
    </row>
  </sheetData>
  <mergeCells count="35">
    <mergeCell ref="V58:V59"/>
    <mergeCell ref="V17:V19"/>
    <mergeCell ref="F18:F19"/>
    <mergeCell ref="G18:G19"/>
    <mergeCell ref="H18:I18"/>
    <mergeCell ref="T18:T19"/>
    <mergeCell ref="P18:Q18"/>
    <mergeCell ref="R18:R19"/>
    <mergeCell ref="U18:U19"/>
    <mergeCell ref="T17:U17"/>
    <mergeCell ref="A81:C81"/>
    <mergeCell ref="H17:Q17"/>
    <mergeCell ref="R17:S17"/>
    <mergeCell ref="A17:A19"/>
    <mergeCell ref="B17:B19"/>
    <mergeCell ref="C17:C19"/>
    <mergeCell ref="D17:D19"/>
    <mergeCell ref="E17:E19"/>
    <mergeCell ref="J18:K18"/>
    <mergeCell ref="L18:M18"/>
    <mergeCell ref="N18:O18"/>
    <mergeCell ref="F17:G17"/>
    <mergeCell ref="S18:S19"/>
    <mergeCell ref="A12:T12"/>
    <mergeCell ref="T1:V1"/>
    <mergeCell ref="T2:V2"/>
    <mergeCell ref="T3:V3"/>
    <mergeCell ref="A5:T5"/>
    <mergeCell ref="A6:T6"/>
    <mergeCell ref="A7:T7"/>
    <mergeCell ref="A8:T8"/>
    <mergeCell ref="A9:T9"/>
    <mergeCell ref="A4:V4"/>
    <mergeCell ref="A10:T10"/>
    <mergeCell ref="A11:T11"/>
  </mergeCells>
  <pageMargins left="0" right="0" top="0.74803149606299213" bottom="0.74803149606299213" header="0.31496062992125984" footer="0.31496062992125984"/>
  <pageSetup paperSize="9" scale="5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3"/>
  <sheetViews>
    <sheetView topLeftCell="AY68" zoomScale="75" zoomScaleNormal="75" workbookViewId="0">
      <selection activeCell="CA75" sqref="CA75"/>
    </sheetView>
  </sheetViews>
  <sheetFormatPr defaultRowHeight="15"/>
  <cols>
    <col min="1" max="1" width="8.140625" customWidth="1"/>
    <col min="2" max="2" width="43.28515625" customWidth="1"/>
    <col min="3" max="3" width="15.42578125" customWidth="1"/>
    <col min="4" max="4" width="11.140625" customWidth="1"/>
    <col min="36" max="36" width="10.7109375" customWidth="1"/>
    <col min="38" max="38" width="11.7109375" customWidth="1"/>
    <col min="39" max="39" width="9.85546875" customWidth="1"/>
    <col min="40" max="40" width="12.5703125" customWidth="1"/>
    <col min="78" max="78" width="13.28515625" bestFit="1" customWidth="1"/>
    <col min="79" max="79" width="24.140625" customWidth="1"/>
  </cols>
  <sheetData>
    <row r="1" spans="1:79" ht="20.25" customHeight="1">
      <c r="C1" s="15"/>
      <c r="D1" s="21"/>
      <c r="E1" s="46"/>
      <c r="F1" s="17"/>
      <c r="AK1" s="514" t="s">
        <v>107</v>
      </c>
      <c r="AL1" s="514"/>
      <c r="AM1" s="514"/>
    </row>
    <row r="2" spans="1:79" ht="19.5" customHeight="1">
      <c r="C2" s="15"/>
      <c r="D2" s="21"/>
      <c r="E2" s="46"/>
      <c r="F2" s="17"/>
      <c r="AK2" s="514" t="s">
        <v>19</v>
      </c>
      <c r="AL2" s="514"/>
      <c r="AM2" s="514"/>
    </row>
    <row r="3" spans="1:79" ht="16.5" customHeight="1">
      <c r="AK3" s="514" t="s">
        <v>20</v>
      </c>
      <c r="AL3" s="514"/>
      <c r="AM3" s="514"/>
    </row>
    <row r="4" spans="1:79" ht="20.25" customHeight="1">
      <c r="A4" s="504" t="s">
        <v>300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4"/>
      <c r="AJ4" s="504"/>
      <c r="AK4" s="504"/>
      <c r="AL4" s="504"/>
      <c r="AM4" s="504"/>
    </row>
    <row r="5" spans="1:79" ht="16.5" customHeight="1">
      <c r="A5" s="499" t="s">
        <v>1184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</row>
    <row r="6" spans="1:79" ht="18.75" customHeight="1">
      <c r="A6" s="499" t="s">
        <v>274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5"/>
      <c r="V6" s="45"/>
      <c r="W6" s="45"/>
      <c r="X6" s="45"/>
      <c r="Y6" s="45"/>
      <c r="Z6" s="45"/>
      <c r="AA6" s="45"/>
    </row>
    <row r="7" spans="1:79" ht="12.75" customHeight="1">
      <c r="A7" s="500" t="s">
        <v>21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44"/>
      <c r="V7" s="44"/>
      <c r="W7" s="44"/>
      <c r="X7" s="44"/>
      <c r="Y7" s="44"/>
      <c r="Z7" s="44"/>
      <c r="AA7" s="44"/>
    </row>
    <row r="8" spans="1:79" ht="18" customHeight="1">
      <c r="A8" s="499" t="s">
        <v>1190</v>
      </c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5"/>
      <c r="V8" s="45"/>
      <c r="W8" s="45"/>
      <c r="X8" s="45"/>
      <c r="Y8" s="45"/>
      <c r="Z8" s="45"/>
      <c r="AA8" s="45"/>
    </row>
    <row r="9" spans="1:79" ht="20.25" customHeight="1">
      <c r="A9" s="504" t="s">
        <v>1194</v>
      </c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  <c r="U9" s="45"/>
      <c r="V9" s="45"/>
      <c r="W9" s="45"/>
      <c r="X9" s="45"/>
      <c r="Y9" s="45"/>
      <c r="Z9" s="45"/>
      <c r="AA9" s="45"/>
    </row>
    <row r="10" spans="1:79" ht="34.5" customHeight="1">
      <c r="A10" s="520" t="s">
        <v>1192</v>
      </c>
      <c r="B10" s="520"/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0"/>
      <c r="N10" s="520"/>
      <c r="O10" s="520"/>
      <c r="P10" s="520"/>
      <c r="Q10" s="520"/>
      <c r="R10" s="520"/>
      <c r="S10" s="520"/>
      <c r="T10" s="520"/>
      <c r="U10" s="45"/>
      <c r="V10" s="45"/>
      <c r="W10" s="45"/>
      <c r="X10" s="45"/>
      <c r="Y10" s="45"/>
      <c r="Z10" s="45"/>
      <c r="AA10" s="45"/>
    </row>
    <row r="11" spans="1:79" ht="31.5" customHeight="1">
      <c r="A11" s="520" t="s">
        <v>1193</v>
      </c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P11" s="520"/>
      <c r="Q11" s="520"/>
      <c r="R11" s="520"/>
      <c r="S11" s="520"/>
      <c r="T11" s="520"/>
      <c r="U11" s="45"/>
      <c r="V11" s="45"/>
      <c r="W11" s="45"/>
      <c r="X11" s="45"/>
      <c r="Y11" s="45"/>
      <c r="Z11" s="45"/>
      <c r="AA11" s="45"/>
    </row>
    <row r="12" spans="1:79" ht="18.75" customHeight="1">
      <c r="A12" s="500" t="s">
        <v>63</v>
      </c>
      <c r="B12" s="500"/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44"/>
      <c r="V12" s="44"/>
      <c r="W12" s="44"/>
      <c r="X12" s="44"/>
      <c r="Y12" s="44"/>
      <c r="Z12" s="44"/>
      <c r="AA12" s="44"/>
    </row>
    <row r="13" spans="1:79" ht="18.75" hidden="1" customHeight="1">
      <c r="A13" s="302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44"/>
      <c r="V13" s="44"/>
      <c r="W13" s="44"/>
      <c r="X13" s="44"/>
      <c r="Y13" s="44"/>
      <c r="Z13" s="44"/>
      <c r="AA13" s="44"/>
    </row>
    <row r="14" spans="1:79" ht="15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79" ht="15" customHeight="1">
      <c r="A15" s="530" t="s">
        <v>0</v>
      </c>
      <c r="B15" s="530" t="s">
        <v>1</v>
      </c>
      <c r="C15" s="530" t="s">
        <v>2</v>
      </c>
      <c r="D15" s="530" t="s">
        <v>108</v>
      </c>
      <c r="E15" s="530" t="s">
        <v>1115</v>
      </c>
      <c r="F15" s="530"/>
      <c r="G15" s="530"/>
      <c r="H15" s="530"/>
      <c r="I15" s="530"/>
      <c r="J15" s="530"/>
      <c r="K15" s="530"/>
      <c r="L15" s="530"/>
      <c r="M15" s="530"/>
      <c r="N15" s="530"/>
      <c r="O15" s="530"/>
      <c r="P15" s="530"/>
      <c r="Q15" s="530"/>
      <c r="R15" s="530"/>
      <c r="S15" s="530"/>
      <c r="T15" s="530"/>
      <c r="U15" s="530"/>
      <c r="V15" s="530"/>
      <c r="W15" s="530"/>
      <c r="X15" s="530"/>
      <c r="Y15" s="530"/>
      <c r="Z15" s="530"/>
      <c r="AA15" s="530"/>
      <c r="AB15" s="530"/>
      <c r="AC15" s="530"/>
      <c r="AD15" s="530"/>
      <c r="AE15" s="530"/>
      <c r="AF15" s="530"/>
      <c r="AG15" s="530"/>
      <c r="AH15" s="530"/>
      <c r="AI15" s="530"/>
      <c r="AJ15" s="530"/>
      <c r="AK15" s="530"/>
      <c r="AL15" s="530"/>
      <c r="AM15" s="530"/>
      <c r="AN15" s="530" t="s">
        <v>1116</v>
      </c>
      <c r="AO15" s="530"/>
      <c r="AP15" s="530"/>
      <c r="AQ15" s="530"/>
      <c r="AR15" s="530"/>
      <c r="AS15" s="530"/>
      <c r="AT15" s="530"/>
      <c r="AU15" s="530"/>
      <c r="AV15" s="530"/>
      <c r="AW15" s="530"/>
      <c r="AX15" s="530"/>
      <c r="AY15" s="530"/>
      <c r="AZ15" s="530"/>
      <c r="BA15" s="530"/>
      <c r="BB15" s="530"/>
      <c r="BC15" s="530"/>
      <c r="BD15" s="530"/>
      <c r="BE15" s="530"/>
      <c r="BF15" s="530"/>
      <c r="BG15" s="530"/>
      <c r="BH15" s="530"/>
      <c r="BI15" s="530"/>
      <c r="BJ15" s="530"/>
      <c r="BK15" s="530"/>
      <c r="BL15" s="530"/>
      <c r="BM15" s="530"/>
      <c r="BN15" s="530"/>
      <c r="BO15" s="530"/>
      <c r="BP15" s="530"/>
      <c r="BQ15" s="530"/>
      <c r="BR15" s="530"/>
      <c r="BS15" s="530"/>
      <c r="BT15" s="530"/>
      <c r="BU15" s="530"/>
      <c r="BV15" s="530"/>
      <c r="BW15" s="531" t="s">
        <v>266</v>
      </c>
      <c r="BX15" s="545"/>
      <c r="BY15" s="545"/>
      <c r="BZ15" s="532"/>
      <c r="CA15" s="530" t="s">
        <v>25</v>
      </c>
    </row>
    <row r="16" spans="1:79">
      <c r="A16" s="530"/>
      <c r="B16" s="530"/>
      <c r="C16" s="530"/>
      <c r="D16" s="530"/>
      <c r="E16" s="530" t="s">
        <v>6</v>
      </c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0"/>
      <c r="Z16" s="530"/>
      <c r="AA16" s="530"/>
      <c r="AB16" s="530"/>
      <c r="AC16" s="530"/>
      <c r="AD16" s="530"/>
      <c r="AE16" s="530"/>
      <c r="AF16" s="530"/>
      <c r="AG16" s="530"/>
      <c r="AH16" s="530"/>
      <c r="AI16" s="530"/>
      <c r="AJ16" s="530"/>
      <c r="AK16" s="530"/>
      <c r="AL16" s="530"/>
      <c r="AM16" s="530"/>
      <c r="AN16" s="530" t="s">
        <v>7</v>
      </c>
      <c r="AO16" s="530"/>
      <c r="AP16" s="530"/>
      <c r="AQ16" s="530"/>
      <c r="AR16" s="530"/>
      <c r="AS16" s="530"/>
      <c r="AT16" s="530"/>
      <c r="AU16" s="530"/>
      <c r="AV16" s="530"/>
      <c r="AW16" s="530"/>
      <c r="AX16" s="530"/>
      <c r="AY16" s="530"/>
      <c r="AZ16" s="530"/>
      <c r="BA16" s="530"/>
      <c r="BB16" s="530"/>
      <c r="BC16" s="530"/>
      <c r="BD16" s="530"/>
      <c r="BE16" s="530"/>
      <c r="BF16" s="530"/>
      <c r="BG16" s="530"/>
      <c r="BH16" s="530"/>
      <c r="BI16" s="530"/>
      <c r="BJ16" s="530"/>
      <c r="BK16" s="530"/>
      <c r="BL16" s="530"/>
      <c r="BM16" s="530"/>
      <c r="BN16" s="530"/>
      <c r="BO16" s="530"/>
      <c r="BP16" s="530"/>
      <c r="BQ16" s="530"/>
      <c r="BR16" s="530"/>
      <c r="BS16" s="530"/>
      <c r="BT16" s="530"/>
      <c r="BU16" s="530"/>
      <c r="BV16" s="530"/>
      <c r="BW16" s="546"/>
      <c r="BX16" s="547"/>
      <c r="BY16" s="547"/>
      <c r="BZ16" s="548"/>
      <c r="CA16" s="530"/>
    </row>
    <row r="17" spans="1:79">
      <c r="A17" s="530"/>
      <c r="B17" s="530"/>
      <c r="C17" s="530"/>
      <c r="D17" s="530"/>
      <c r="E17" s="530" t="s">
        <v>109</v>
      </c>
      <c r="F17" s="530"/>
      <c r="G17" s="530"/>
      <c r="H17" s="530"/>
      <c r="I17" s="530"/>
      <c r="J17" s="530"/>
      <c r="K17" s="530"/>
      <c r="L17" s="530" t="s">
        <v>110</v>
      </c>
      <c r="M17" s="530"/>
      <c r="N17" s="530"/>
      <c r="O17" s="530"/>
      <c r="P17" s="530"/>
      <c r="Q17" s="530"/>
      <c r="R17" s="530"/>
      <c r="S17" s="530" t="s">
        <v>111</v>
      </c>
      <c r="T17" s="530"/>
      <c r="U17" s="530"/>
      <c r="V17" s="530"/>
      <c r="W17" s="530"/>
      <c r="X17" s="530"/>
      <c r="Y17" s="530"/>
      <c r="Z17" s="530" t="s">
        <v>112</v>
      </c>
      <c r="AA17" s="530"/>
      <c r="AB17" s="530"/>
      <c r="AC17" s="530"/>
      <c r="AD17" s="530"/>
      <c r="AE17" s="530"/>
      <c r="AF17" s="530"/>
      <c r="AG17" s="530" t="s">
        <v>113</v>
      </c>
      <c r="AH17" s="530"/>
      <c r="AI17" s="530"/>
      <c r="AJ17" s="530"/>
      <c r="AK17" s="530"/>
      <c r="AL17" s="530"/>
      <c r="AM17" s="530"/>
      <c r="AN17" s="530" t="s">
        <v>109</v>
      </c>
      <c r="AO17" s="530"/>
      <c r="AP17" s="530"/>
      <c r="AQ17" s="530"/>
      <c r="AR17" s="530"/>
      <c r="AS17" s="530"/>
      <c r="AT17" s="530"/>
      <c r="AU17" s="530" t="s">
        <v>110</v>
      </c>
      <c r="AV17" s="530"/>
      <c r="AW17" s="530"/>
      <c r="AX17" s="530"/>
      <c r="AY17" s="530"/>
      <c r="AZ17" s="530"/>
      <c r="BA17" s="530"/>
      <c r="BB17" s="530" t="s">
        <v>111</v>
      </c>
      <c r="BC17" s="530"/>
      <c r="BD17" s="530"/>
      <c r="BE17" s="530"/>
      <c r="BF17" s="530"/>
      <c r="BG17" s="530"/>
      <c r="BH17" s="530"/>
      <c r="BI17" s="530" t="s">
        <v>112</v>
      </c>
      <c r="BJ17" s="530"/>
      <c r="BK17" s="530"/>
      <c r="BL17" s="530"/>
      <c r="BM17" s="530"/>
      <c r="BN17" s="530"/>
      <c r="BO17" s="530"/>
      <c r="BP17" s="530" t="s">
        <v>113</v>
      </c>
      <c r="BQ17" s="530"/>
      <c r="BR17" s="530"/>
      <c r="BS17" s="530"/>
      <c r="BT17" s="530"/>
      <c r="BU17" s="530"/>
      <c r="BV17" s="530"/>
      <c r="BW17" s="533"/>
      <c r="BX17" s="549"/>
      <c r="BY17" s="549"/>
      <c r="BZ17" s="534"/>
      <c r="CA17" s="530"/>
    </row>
    <row r="18" spans="1:79" ht="49.5" customHeight="1">
      <c r="A18" s="530"/>
      <c r="B18" s="530"/>
      <c r="C18" s="530"/>
      <c r="D18" s="530"/>
      <c r="E18" s="49" t="s">
        <v>37</v>
      </c>
      <c r="F18" s="530" t="s">
        <v>38</v>
      </c>
      <c r="G18" s="530"/>
      <c r="H18" s="530"/>
      <c r="I18" s="530"/>
      <c r="J18" s="530"/>
      <c r="K18" s="530"/>
      <c r="L18" s="49" t="s">
        <v>37</v>
      </c>
      <c r="M18" s="530" t="s">
        <v>38</v>
      </c>
      <c r="N18" s="530"/>
      <c r="O18" s="530"/>
      <c r="P18" s="530"/>
      <c r="Q18" s="530"/>
      <c r="R18" s="530"/>
      <c r="S18" s="49" t="s">
        <v>37</v>
      </c>
      <c r="T18" s="530" t="s">
        <v>38</v>
      </c>
      <c r="U18" s="530"/>
      <c r="V18" s="530"/>
      <c r="W18" s="530"/>
      <c r="X18" s="530"/>
      <c r="Y18" s="530"/>
      <c r="Z18" s="49" t="s">
        <v>37</v>
      </c>
      <c r="AA18" s="530" t="s">
        <v>38</v>
      </c>
      <c r="AB18" s="530"/>
      <c r="AC18" s="530"/>
      <c r="AD18" s="530"/>
      <c r="AE18" s="530"/>
      <c r="AF18" s="530"/>
      <c r="AG18" s="49" t="s">
        <v>37</v>
      </c>
      <c r="AH18" s="530" t="s">
        <v>38</v>
      </c>
      <c r="AI18" s="530"/>
      <c r="AJ18" s="530"/>
      <c r="AK18" s="530"/>
      <c r="AL18" s="530"/>
      <c r="AM18" s="530"/>
      <c r="AN18" s="93" t="s">
        <v>37</v>
      </c>
      <c r="AO18" s="530" t="s">
        <v>38</v>
      </c>
      <c r="AP18" s="530"/>
      <c r="AQ18" s="530"/>
      <c r="AR18" s="530"/>
      <c r="AS18" s="530"/>
      <c r="AT18" s="530"/>
      <c r="AU18" s="93" t="s">
        <v>37</v>
      </c>
      <c r="AV18" s="530" t="s">
        <v>38</v>
      </c>
      <c r="AW18" s="530"/>
      <c r="AX18" s="530"/>
      <c r="AY18" s="530"/>
      <c r="AZ18" s="530"/>
      <c r="BA18" s="530"/>
      <c r="BB18" s="93" t="s">
        <v>37</v>
      </c>
      <c r="BC18" s="530" t="s">
        <v>38</v>
      </c>
      <c r="BD18" s="530"/>
      <c r="BE18" s="530"/>
      <c r="BF18" s="530"/>
      <c r="BG18" s="530"/>
      <c r="BH18" s="530"/>
      <c r="BI18" s="93" t="s">
        <v>37</v>
      </c>
      <c r="BJ18" s="530" t="s">
        <v>38</v>
      </c>
      <c r="BK18" s="530"/>
      <c r="BL18" s="530"/>
      <c r="BM18" s="530"/>
      <c r="BN18" s="530"/>
      <c r="BO18" s="530"/>
      <c r="BP18" s="93" t="s">
        <v>37</v>
      </c>
      <c r="BQ18" s="530" t="s">
        <v>38</v>
      </c>
      <c r="BR18" s="530"/>
      <c r="BS18" s="530"/>
      <c r="BT18" s="530"/>
      <c r="BU18" s="530"/>
      <c r="BV18" s="530"/>
      <c r="BW18" s="542" t="s">
        <v>37</v>
      </c>
      <c r="BX18" s="543"/>
      <c r="BY18" s="542" t="s">
        <v>38</v>
      </c>
      <c r="BZ18" s="543"/>
      <c r="CA18" s="530"/>
    </row>
    <row r="19" spans="1:79" ht="83.25" customHeight="1">
      <c r="A19" s="530"/>
      <c r="B19" s="530"/>
      <c r="C19" s="530"/>
      <c r="D19" s="530"/>
      <c r="E19" s="49" t="s">
        <v>114</v>
      </c>
      <c r="F19" s="49" t="s">
        <v>114</v>
      </c>
      <c r="G19" s="49" t="s">
        <v>39</v>
      </c>
      <c r="H19" s="49" t="s">
        <v>40</v>
      </c>
      <c r="I19" s="49" t="s">
        <v>41</v>
      </c>
      <c r="J19" s="49" t="s">
        <v>42</v>
      </c>
      <c r="K19" s="49" t="s">
        <v>43</v>
      </c>
      <c r="L19" s="49" t="s">
        <v>114</v>
      </c>
      <c r="M19" s="49" t="s">
        <v>114</v>
      </c>
      <c r="N19" s="49" t="s">
        <v>39</v>
      </c>
      <c r="O19" s="49" t="s">
        <v>40</v>
      </c>
      <c r="P19" s="49" t="s">
        <v>41</v>
      </c>
      <c r="Q19" s="49" t="s">
        <v>42</v>
      </c>
      <c r="R19" s="49" t="s">
        <v>43</v>
      </c>
      <c r="S19" s="49" t="s">
        <v>114</v>
      </c>
      <c r="T19" s="49" t="s">
        <v>26</v>
      </c>
      <c r="U19" s="49" t="s">
        <v>39</v>
      </c>
      <c r="V19" s="49" t="s">
        <v>40</v>
      </c>
      <c r="W19" s="49" t="s">
        <v>41</v>
      </c>
      <c r="X19" s="49" t="s">
        <v>42</v>
      </c>
      <c r="Y19" s="49" t="s">
        <v>43</v>
      </c>
      <c r="Z19" s="49" t="s">
        <v>26</v>
      </c>
      <c r="AA19" s="49" t="s">
        <v>26</v>
      </c>
      <c r="AB19" s="49" t="s">
        <v>39</v>
      </c>
      <c r="AC19" s="49" t="s">
        <v>40</v>
      </c>
      <c r="AD19" s="49" t="s">
        <v>41</v>
      </c>
      <c r="AE19" s="49" t="s">
        <v>42</v>
      </c>
      <c r="AF19" s="49" t="s">
        <v>43</v>
      </c>
      <c r="AG19" s="49" t="s">
        <v>26</v>
      </c>
      <c r="AH19" s="49" t="s">
        <v>26</v>
      </c>
      <c r="AI19" s="49" t="s">
        <v>39</v>
      </c>
      <c r="AJ19" s="49" t="s">
        <v>40</v>
      </c>
      <c r="AK19" s="49" t="s">
        <v>41</v>
      </c>
      <c r="AL19" s="49" t="s">
        <v>42</v>
      </c>
      <c r="AM19" s="49" t="s">
        <v>43</v>
      </c>
      <c r="AN19" s="93" t="s">
        <v>26</v>
      </c>
      <c r="AO19" s="93" t="s">
        <v>26</v>
      </c>
      <c r="AP19" s="93" t="s">
        <v>39</v>
      </c>
      <c r="AQ19" s="93" t="s">
        <v>40</v>
      </c>
      <c r="AR19" s="93" t="s">
        <v>41</v>
      </c>
      <c r="AS19" s="93" t="s">
        <v>42</v>
      </c>
      <c r="AT19" s="93" t="s">
        <v>43</v>
      </c>
      <c r="AU19" s="93" t="s">
        <v>26</v>
      </c>
      <c r="AV19" s="93" t="s">
        <v>26</v>
      </c>
      <c r="AW19" s="93" t="s">
        <v>39</v>
      </c>
      <c r="AX19" s="93" t="s">
        <v>40</v>
      </c>
      <c r="AY19" s="93" t="s">
        <v>41</v>
      </c>
      <c r="AZ19" s="93" t="s">
        <v>42</v>
      </c>
      <c r="BA19" s="93" t="s">
        <v>43</v>
      </c>
      <c r="BB19" s="93" t="s">
        <v>114</v>
      </c>
      <c r="BC19" s="93" t="s">
        <v>114</v>
      </c>
      <c r="BD19" s="93" t="s">
        <v>39</v>
      </c>
      <c r="BE19" s="93" t="s">
        <v>40</v>
      </c>
      <c r="BF19" s="93" t="s">
        <v>41</v>
      </c>
      <c r="BG19" s="93" t="s">
        <v>42</v>
      </c>
      <c r="BH19" s="93" t="s">
        <v>43</v>
      </c>
      <c r="BI19" s="93" t="s">
        <v>26</v>
      </c>
      <c r="BJ19" s="93" t="s">
        <v>26</v>
      </c>
      <c r="BK19" s="93" t="s">
        <v>39</v>
      </c>
      <c r="BL19" s="93" t="s">
        <v>40</v>
      </c>
      <c r="BM19" s="93" t="s">
        <v>41</v>
      </c>
      <c r="BN19" s="93" t="s">
        <v>42</v>
      </c>
      <c r="BO19" s="93" t="s">
        <v>43</v>
      </c>
      <c r="BP19" s="93" t="s">
        <v>26</v>
      </c>
      <c r="BQ19" s="93" t="s">
        <v>114</v>
      </c>
      <c r="BR19" s="93" t="s">
        <v>39</v>
      </c>
      <c r="BS19" s="93" t="s">
        <v>40</v>
      </c>
      <c r="BT19" s="93" t="s">
        <v>41</v>
      </c>
      <c r="BU19" s="93" t="s">
        <v>42</v>
      </c>
      <c r="BV19" s="93" t="s">
        <v>43</v>
      </c>
      <c r="BW19" s="93" t="s">
        <v>26</v>
      </c>
      <c r="BX19" s="93" t="s">
        <v>15</v>
      </c>
      <c r="BY19" s="93" t="s">
        <v>26</v>
      </c>
      <c r="BZ19" s="93" t="s">
        <v>15</v>
      </c>
      <c r="CA19" s="530"/>
    </row>
    <row r="20" spans="1:79">
      <c r="A20" s="12">
        <v>1</v>
      </c>
      <c r="B20" s="12">
        <v>2</v>
      </c>
      <c r="C20" s="12">
        <v>3</v>
      </c>
      <c r="D20" s="12">
        <v>4</v>
      </c>
      <c r="E20" s="12" t="s">
        <v>115</v>
      </c>
      <c r="F20" s="12" t="s">
        <v>116</v>
      </c>
      <c r="G20" s="12" t="s">
        <v>117</v>
      </c>
      <c r="H20" s="12" t="s">
        <v>118</v>
      </c>
      <c r="I20" s="12" t="s">
        <v>119</v>
      </c>
      <c r="J20" s="12" t="s">
        <v>120</v>
      </c>
      <c r="K20" s="12" t="s">
        <v>121</v>
      </c>
      <c r="L20" s="12" t="s">
        <v>122</v>
      </c>
      <c r="M20" s="12" t="s">
        <v>123</v>
      </c>
      <c r="N20" s="12" t="s">
        <v>124</v>
      </c>
      <c r="O20" s="12" t="s">
        <v>125</v>
      </c>
      <c r="P20" s="12" t="s">
        <v>126</v>
      </c>
      <c r="Q20" s="12" t="s">
        <v>127</v>
      </c>
      <c r="R20" s="12" t="s">
        <v>128</v>
      </c>
      <c r="S20" s="12" t="s">
        <v>129</v>
      </c>
      <c r="T20" s="12" t="s">
        <v>130</v>
      </c>
      <c r="U20" s="12" t="s">
        <v>131</v>
      </c>
      <c r="V20" s="12" t="s">
        <v>132</v>
      </c>
      <c r="W20" s="12" t="s">
        <v>133</v>
      </c>
      <c r="X20" s="12" t="s">
        <v>134</v>
      </c>
      <c r="Y20" s="12" t="s">
        <v>135</v>
      </c>
      <c r="Z20" s="12" t="s">
        <v>136</v>
      </c>
      <c r="AA20" s="12" t="s">
        <v>137</v>
      </c>
      <c r="AB20" s="12" t="s">
        <v>138</v>
      </c>
      <c r="AC20" s="12" t="s">
        <v>139</v>
      </c>
      <c r="AD20" s="12" t="s">
        <v>140</v>
      </c>
      <c r="AE20" s="12" t="s">
        <v>141</v>
      </c>
      <c r="AF20" s="12" t="s">
        <v>142</v>
      </c>
      <c r="AG20" s="12" t="s">
        <v>143</v>
      </c>
      <c r="AH20" s="12" t="s">
        <v>144</v>
      </c>
      <c r="AI20" s="12" t="s">
        <v>145</v>
      </c>
      <c r="AJ20" s="12" t="s">
        <v>146</v>
      </c>
      <c r="AK20" s="12" t="s">
        <v>147</v>
      </c>
      <c r="AL20" s="12" t="s">
        <v>148</v>
      </c>
      <c r="AM20" s="12" t="s">
        <v>188</v>
      </c>
      <c r="AN20" s="93" t="s">
        <v>160</v>
      </c>
      <c r="AO20" s="93" t="s">
        <v>161</v>
      </c>
      <c r="AP20" s="93" t="s">
        <v>162</v>
      </c>
      <c r="AQ20" s="93" t="s">
        <v>163</v>
      </c>
      <c r="AR20" s="93" t="s">
        <v>164</v>
      </c>
      <c r="AS20" s="93" t="s">
        <v>189</v>
      </c>
      <c r="AT20" s="93" t="s">
        <v>190</v>
      </c>
      <c r="AU20" s="93" t="s">
        <v>191</v>
      </c>
      <c r="AV20" s="93" t="s">
        <v>192</v>
      </c>
      <c r="AW20" s="93" t="s">
        <v>193</v>
      </c>
      <c r="AX20" s="93" t="s">
        <v>194</v>
      </c>
      <c r="AY20" s="93" t="s">
        <v>195</v>
      </c>
      <c r="AZ20" s="93" t="s">
        <v>196</v>
      </c>
      <c r="BA20" s="93" t="s">
        <v>197</v>
      </c>
      <c r="BB20" s="93" t="s">
        <v>198</v>
      </c>
      <c r="BC20" s="93" t="s">
        <v>199</v>
      </c>
      <c r="BD20" s="93" t="s">
        <v>200</v>
      </c>
      <c r="BE20" s="93" t="s">
        <v>201</v>
      </c>
      <c r="BF20" s="93" t="s">
        <v>202</v>
      </c>
      <c r="BG20" s="93" t="s">
        <v>203</v>
      </c>
      <c r="BH20" s="93" t="s">
        <v>204</v>
      </c>
      <c r="BI20" s="93" t="s">
        <v>205</v>
      </c>
      <c r="BJ20" s="93" t="s">
        <v>206</v>
      </c>
      <c r="BK20" s="93" t="s">
        <v>207</v>
      </c>
      <c r="BL20" s="93" t="s">
        <v>208</v>
      </c>
      <c r="BM20" s="93" t="s">
        <v>209</v>
      </c>
      <c r="BN20" s="93" t="s">
        <v>210</v>
      </c>
      <c r="BO20" s="93" t="s">
        <v>211</v>
      </c>
      <c r="BP20" s="93" t="s">
        <v>212</v>
      </c>
      <c r="BQ20" s="93" t="s">
        <v>213</v>
      </c>
      <c r="BR20" s="93" t="s">
        <v>214</v>
      </c>
      <c r="BS20" s="93" t="s">
        <v>215</v>
      </c>
      <c r="BT20" s="93" t="s">
        <v>216</v>
      </c>
      <c r="BU20" s="93" t="s">
        <v>217</v>
      </c>
      <c r="BV20" s="93" t="s">
        <v>218</v>
      </c>
      <c r="BW20" s="93">
        <v>7</v>
      </c>
      <c r="BX20" s="93">
        <v>8</v>
      </c>
      <c r="BY20" s="93">
        <v>9</v>
      </c>
      <c r="BZ20" s="93">
        <v>10</v>
      </c>
      <c r="CA20" s="93">
        <v>11</v>
      </c>
    </row>
    <row r="21" spans="1:79" s="52" customFormat="1" ht="30">
      <c r="A21" s="72" t="s">
        <v>384</v>
      </c>
      <c r="B21" s="73" t="s">
        <v>31</v>
      </c>
      <c r="C21" s="85" t="s">
        <v>385</v>
      </c>
      <c r="D21" s="97">
        <f>D22+D23+D24+D25+D26+D27</f>
        <v>13.754200000000001</v>
      </c>
      <c r="E21" s="97">
        <f>L21+S21+Z21+AG21</f>
        <v>0</v>
      </c>
      <c r="F21" s="97">
        <f>M21+T21+AA21+AH21</f>
        <v>13.754200000000001</v>
      </c>
      <c r="G21" s="97">
        <f t="shared" ref="E21:K53" si="0">N21+U21+AB21+AI21</f>
        <v>0.26</v>
      </c>
      <c r="H21" s="97">
        <f t="shared" si="0"/>
        <v>0</v>
      </c>
      <c r="I21" s="97">
        <f t="shared" si="0"/>
        <v>16.524999999999999</v>
      </c>
      <c r="J21" s="97">
        <f t="shared" si="0"/>
        <v>0</v>
      </c>
      <c r="K21" s="97">
        <f>R21+Y21+AF21+AM21</f>
        <v>358</v>
      </c>
      <c r="L21" s="97">
        <f>L22+L23+L24+L25+L26+L27</f>
        <v>0</v>
      </c>
      <c r="M21" s="97">
        <f>M22+M23+M24+M25+M26+M27</f>
        <v>0</v>
      </c>
      <c r="N21" s="97">
        <f t="shared" ref="N21:Q21" si="1">N22+N23+N24+N25+N26+N27</f>
        <v>0</v>
      </c>
      <c r="O21" s="97">
        <f t="shared" si="1"/>
        <v>0</v>
      </c>
      <c r="P21" s="97">
        <f t="shared" si="1"/>
        <v>0</v>
      </c>
      <c r="Q21" s="97">
        <f t="shared" si="1"/>
        <v>0</v>
      </c>
      <c r="R21" s="97">
        <f>R22+R23+R24+R25+R26+R27</f>
        <v>0</v>
      </c>
      <c r="S21" s="97">
        <f>S22+S23+S24+S25+S26+S27</f>
        <v>0</v>
      </c>
      <c r="T21" s="97">
        <f>T22+T23+T24+T25+T26+T27</f>
        <v>0</v>
      </c>
      <c r="U21" s="97">
        <f t="shared" ref="U21" si="2">U22+U23+U24+U25+U26+U27</f>
        <v>0</v>
      </c>
      <c r="V21" s="97">
        <f t="shared" ref="V21" si="3">V22+V23+V24+V25+V26+V27</f>
        <v>0</v>
      </c>
      <c r="W21" s="97">
        <f t="shared" ref="W21" si="4">W22+W23+W24+W25+W26+W27</f>
        <v>0</v>
      </c>
      <c r="X21" s="97">
        <f t="shared" ref="X21" si="5">X22+X23+X24+X25+X26+X27</f>
        <v>0</v>
      </c>
      <c r="Y21" s="97">
        <f>Y22+Y23+Y24+Y25+Y26+Y27</f>
        <v>0</v>
      </c>
      <c r="Z21" s="97">
        <f>Z22+Z23+Z24+Z25+Z26+Z27</f>
        <v>0</v>
      </c>
      <c r="AA21" s="97">
        <f>AA22+AA23+AA24+AA25+AA26+AA27</f>
        <v>0</v>
      </c>
      <c r="AB21" s="97">
        <f t="shared" ref="AB21" si="6">AB22+AB23+AB24+AB25+AB26+AB27</f>
        <v>0</v>
      </c>
      <c r="AC21" s="97">
        <f t="shared" ref="AC21" si="7">AC22+AC23+AC24+AC25+AC26+AC27</f>
        <v>0</v>
      </c>
      <c r="AD21" s="97">
        <f t="shared" ref="AD21" si="8">AD22+AD23+AD24+AD25+AD26+AD27</f>
        <v>0</v>
      </c>
      <c r="AE21" s="97">
        <f t="shared" ref="AE21" si="9">AE22+AE23+AE24+AE25+AE26+AE27</f>
        <v>0</v>
      </c>
      <c r="AF21" s="97">
        <f>AF22+AF23+AF24+AF25+AF26+AF27</f>
        <v>0</v>
      </c>
      <c r="AG21" s="97">
        <f>AG22+AG23+AG24+AG25+AG26+AG27</f>
        <v>0</v>
      </c>
      <c r="AH21" s="97">
        <f>AH22+AH23+AH24+AH25+AH26+AH27</f>
        <v>13.754200000000001</v>
      </c>
      <c r="AI21" s="97">
        <f t="shared" ref="AI21" si="10">AI22+AI23+AI24+AI25+AI26+AI27</f>
        <v>0.26</v>
      </c>
      <c r="AJ21" s="97">
        <f t="shared" ref="AJ21" si="11">AJ22+AJ23+AJ24+AJ25+AJ26+AJ27</f>
        <v>0</v>
      </c>
      <c r="AK21" s="97">
        <f t="shared" ref="AK21" si="12">AK22+AK23+AK24+AK25+AK26+AK27</f>
        <v>16.524999999999999</v>
      </c>
      <c r="AL21" s="97">
        <f t="shared" ref="AL21" si="13">AL22+AL23+AL24+AL25+AL26+AL27</f>
        <v>0</v>
      </c>
      <c r="AM21" s="97">
        <f>AM22+AM23+AM24+AM25+AM26+AM27</f>
        <v>358</v>
      </c>
      <c r="AN21" s="97">
        <f>AU21+BB21+BI21+BP21</f>
        <v>0</v>
      </c>
      <c r="AO21" s="97">
        <f>AV21+BC21+BJ21+BQ21</f>
        <v>14.303000000000001</v>
      </c>
      <c r="AP21" s="97">
        <f t="shared" ref="AP21:AP76" si="14">AW21+BD21+BK21+BR21</f>
        <v>0.30099999999999999</v>
      </c>
      <c r="AQ21" s="97">
        <f t="shared" ref="AQ21:AQ76" si="15">AX21+BE21+BL21+BS21</f>
        <v>0</v>
      </c>
      <c r="AR21" s="97">
        <f t="shared" ref="AR21:AR76" si="16">AY21+BF21+BM21+BT21</f>
        <v>19.574999999999999</v>
      </c>
      <c r="AS21" s="97">
        <f t="shared" ref="AS21:AS76" si="17">AZ21+BG21+BN21+BU21</f>
        <v>0</v>
      </c>
      <c r="AT21" s="97">
        <f>BA21+BH21+BO21+BV21</f>
        <v>353</v>
      </c>
      <c r="AU21" s="97">
        <f>AU22+AU23+AU24+AU25+AU26+AU27</f>
        <v>0</v>
      </c>
      <c r="AV21" s="97">
        <f>AV22+AV23+AV24+AV25+AV26+AV27</f>
        <v>0</v>
      </c>
      <c r="AW21" s="97">
        <f t="shared" ref="AW21" si="18">AW22+AW23+AW24+AW25+AW26+AW27</f>
        <v>0</v>
      </c>
      <c r="AX21" s="97">
        <f t="shared" ref="AX21" si="19">AX22+AX23+AX24+AX25+AX26+AX27</f>
        <v>0</v>
      </c>
      <c r="AY21" s="97">
        <f t="shared" ref="AY21" si="20">AY22+AY23+AY24+AY25+AY26+AY27</f>
        <v>0</v>
      </c>
      <c r="AZ21" s="97">
        <f t="shared" ref="AZ21" si="21">AZ22+AZ23+AZ24+AZ25+AZ26+AZ27</f>
        <v>0</v>
      </c>
      <c r="BA21" s="97">
        <f>BA22+BA23+BA24+BA25+BA26+BA27</f>
        <v>0</v>
      </c>
      <c r="BB21" s="97">
        <f>BB22+BB23+BB24+BB25+BB26+BB27</f>
        <v>0</v>
      </c>
      <c r="BC21" s="97">
        <f>BC22+BC23+BC24+BC25+BC26+BC27</f>
        <v>0</v>
      </c>
      <c r="BD21" s="97">
        <f t="shared" ref="BD21" si="22">BD22+BD23+BD24+BD25+BD26+BD27</f>
        <v>0</v>
      </c>
      <c r="BE21" s="97">
        <f t="shared" ref="BE21" si="23">BE22+BE23+BE24+BE25+BE26+BE27</f>
        <v>0</v>
      </c>
      <c r="BF21" s="97">
        <f t="shared" ref="BF21" si="24">BF22+BF23+BF24+BF25+BF26+BF27</f>
        <v>0</v>
      </c>
      <c r="BG21" s="97">
        <f t="shared" ref="BG21" si="25">BG22+BG23+BG24+BG25+BG26+BG27</f>
        <v>0</v>
      </c>
      <c r="BH21" s="97">
        <f>BH22+BH23+BH24+BH25+BH26+BH27</f>
        <v>0</v>
      </c>
      <c r="BI21" s="97">
        <f>BI22+BI23+BI24+BI25+BI26+BI27</f>
        <v>0</v>
      </c>
      <c r="BJ21" s="97">
        <f>BJ22+BJ23+BJ24+BJ25+BJ26+BJ27</f>
        <v>0</v>
      </c>
      <c r="BK21" s="97">
        <f t="shared" ref="BK21" si="26">BK22+BK23+BK24+BK25+BK26+BK27</f>
        <v>0</v>
      </c>
      <c r="BL21" s="97">
        <f t="shared" ref="BL21" si="27">BL22+BL23+BL24+BL25+BL26+BL27</f>
        <v>0</v>
      </c>
      <c r="BM21" s="97">
        <f t="shared" ref="BM21" si="28">BM22+BM23+BM24+BM25+BM26+BM27</f>
        <v>0</v>
      </c>
      <c r="BN21" s="97">
        <f t="shared" ref="BN21" si="29">BN22+BN23+BN24+BN25+BN26+BN27</f>
        <v>0</v>
      </c>
      <c r="BO21" s="97">
        <f>BO22+BO23+BO24+BO25+BO26+BO27</f>
        <v>0</v>
      </c>
      <c r="BP21" s="97">
        <f>BP22+BP23+BP24+BP25+BP26+BP27</f>
        <v>0</v>
      </c>
      <c r="BQ21" s="97">
        <f>BQ22+BQ23+BQ24+BQ25+BQ26+BQ27</f>
        <v>14.303000000000001</v>
      </c>
      <c r="BR21" s="97">
        <f t="shared" ref="BR21" si="30">BR22+BR23+BR24+BR25+BR26+BR27</f>
        <v>0.30099999999999999</v>
      </c>
      <c r="BS21" s="97">
        <f t="shared" ref="BS21" si="31">BS22+BS23+BS24+BS25+BS26+BS27</f>
        <v>0</v>
      </c>
      <c r="BT21" s="97">
        <f t="shared" ref="BT21" si="32">BT22+BT23+BT24+BT25+BT26+BT27</f>
        <v>19.574999999999999</v>
      </c>
      <c r="BU21" s="97">
        <f t="shared" ref="BU21" si="33">BU22+BU23+BU24+BU25+BU26+BU27</f>
        <v>0</v>
      </c>
      <c r="BV21" s="97">
        <f>BV22+BV23+BV24+BV25+BV26+BV27</f>
        <v>353</v>
      </c>
      <c r="BW21" s="97">
        <f>BW22+BW23+BW24+BW25+BW26+BW27</f>
        <v>0</v>
      </c>
      <c r="BX21" s="109" t="s">
        <v>284</v>
      </c>
      <c r="BY21" s="97">
        <f>AO21-F21</f>
        <v>0.54879999999999995</v>
      </c>
      <c r="BZ21" s="328">
        <f>BY21/F21*100</f>
        <v>3.9900539471579588</v>
      </c>
      <c r="CA21" s="320" t="s">
        <v>1188</v>
      </c>
    </row>
    <row r="22" spans="1:79" s="52" customFormat="1" ht="15.75">
      <c r="A22" s="307" t="s">
        <v>386</v>
      </c>
      <c r="B22" s="76" t="s">
        <v>387</v>
      </c>
      <c r="C22" s="281" t="s">
        <v>385</v>
      </c>
      <c r="D22" s="97">
        <f>D29</f>
        <v>2.3540000000000001</v>
      </c>
      <c r="E22" s="97">
        <f t="shared" si="0"/>
        <v>0</v>
      </c>
      <c r="F22" s="97">
        <f t="shared" ref="F22:F80" si="34">M22+T22+AA22+AH22</f>
        <v>2.3540000000000001</v>
      </c>
      <c r="G22" s="97">
        <f t="shared" si="0"/>
        <v>0</v>
      </c>
      <c r="H22" s="97">
        <f t="shared" si="0"/>
        <v>0</v>
      </c>
      <c r="I22" s="97">
        <f t="shared" si="0"/>
        <v>2.2000000000000002</v>
      </c>
      <c r="J22" s="97">
        <f t="shared" si="0"/>
        <v>0</v>
      </c>
      <c r="K22" s="97">
        <f t="shared" si="0"/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97">
        <v>0</v>
      </c>
      <c r="T22" s="97">
        <v>0</v>
      </c>
      <c r="U22" s="97">
        <v>0</v>
      </c>
      <c r="V22" s="97">
        <v>0</v>
      </c>
      <c r="W22" s="97">
        <v>0</v>
      </c>
      <c r="X22" s="97">
        <v>0</v>
      </c>
      <c r="Y22" s="97">
        <v>0</v>
      </c>
      <c r="Z22" s="97">
        <v>0</v>
      </c>
      <c r="AA22" s="97">
        <v>0</v>
      </c>
      <c r="AB22" s="97">
        <v>0</v>
      </c>
      <c r="AC22" s="97">
        <v>0</v>
      </c>
      <c r="AD22" s="97">
        <v>0</v>
      </c>
      <c r="AE22" s="97">
        <v>0</v>
      </c>
      <c r="AF22" s="97">
        <v>0</v>
      </c>
      <c r="AG22" s="97">
        <v>0</v>
      </c>
      <c r="AH22" s="97">
        <f>AH29</f>
        <v>2.3540000000000001</v>
      </c>
      <c r="AI22" s="97">
        <v>0</v>
      </c>
      <c r="AJ22" s="97">
        <v>0</v>
      </c>
      <c r="AK22" s="97">
        <f>AK29</f>
        <v>2.2000000000000002</v>
      </c>
      <c r="AL22" s="97">
        <v>0</v>
      </c>
      <c r="AM22" s="97">
        <v>0</v>
      </c>
      <c r="AN22" s="97">
        <f t="shared" ref="AN22:AN76" si="35">AU22+BB22+BI22+BP22</f>
        <v>0</v>
      </c>
      <c r="AO22" s="97">
        <f t="shared" ref="AO22:AO76" si="36">AV22+BC22+BJ22+BQ22</f>
        <v>2.2090000000000001</v>
      </c>
      <c r="AP22" s="97">
        <f t="shared" si="14"/>
        <v>4.1000000000000002E-2</v>
      </c>
      <c r="AQ22" s="97">
        <f t="shared" si="15"/>
        <v>0</v>
      </c>
      <c r="AR22" s="97">
        <f t="shared" si="16"/>
        <v>3.8929999999999998</v>
      </c>
      <c r="AS22" s="97">
        <f t="shared" si="17"/>
        <v>0</v>
      </c>
      <c r="AT22" s="97">
        <f t="shared" ref="AT22:AT76" si="37">BA22+BH22+BO22+BV22</f>
        <v>0</v>
      </c>
      <c r="AU22" s="97">
        <v>0</v>
      </c>
      <c r="AV22" s="97">
        <v>0</v>
      </c>
      <c r="AW22" s="97">
        <v>0</v>
      </c>
      <c r="AX22" s="97">
        <v>0</v>
      </c>
      <c r="AY22" s="97">
        <v>0</v>
      </c>
      <c r="AZ22" s="97">
        <v>0</v>
      </c>
      <c r="BA22" s="97">
        <v>0</v>
      </c>
      <c r="BB22" s="97">
        <v>0</v>
      </c>
      <c r="BC22" s="97">
        <v>0</v>
      </c>
      <c r="BD22" s="97">
        <v>0</v>
      </c>
      <c r="BE22" s="97">
        <v>0</v>
      </c>
      <c r="BF22" s="97">
        <v>0</v>
      </c>
      <c r="BG22" s="97">
        <v>0</v>
      </c>
      <c r="BH22" s="97">
        <v>0</v>
      </c>
      <c r="BI22" s="97">
        <v>0</v>
      </c>
      <c r="BJ22" s="97">
        <v>0</v>
      </c>
      <c r="BK22" s="97">
        <v>0</v>
      </c>
      <c r="BL22" s="97">
        <v>0</v>
      </c>
      <c r="BM22" s="97">
        <v>0</v>
      </c>
      <c r="BN22" s="97">
        <v>0</v>
      </c>
      <c r="BO22" s="97">
        <v>0</v>
      </c>
      <c r="BP22" s="97">
        <v>0</v>
      </c>
      <c r="BQ22" s="97">
        <f>BQ29</f>
        <v>2.2090000000000001</v>
      </c>
      <c r="BR22" s="97">
        <f t="shared" ref="BR22:BS22" si="38">BR29</f>
        <v>4.1000000000000002E-2</v>
      </c>
      <c r="BS22" s="97">
        <f t="shared" si="38"/>
        <v>0</v>
      </c>
      <c r="BT22" s="97">
        <f>BT29</f>
        <v>3.8929999999999998</v>
      </c>
      <c r="BU22" s="97">
        <f t="shared" ref="BU22:BV22" si="39">BU29</f>
        <v>0</v>
      </c>
      <c r="BV22" s="97">
        <f t="shared" si="39"/>
        <v>0</v>
      </c>
      <c r="BW22" s="97">
        <v>0</v>
      </c>
      <c r="BX22" s="109" t="s">
        <v>284</v>
      </c>
      <c r="BY22" s="97">
        <f t="shared" ref="BY22:BY81" si="40">AO22-F22</f>
        <v>-0.14500000000000002</v>
      </c>
      <c r="BZ22" s="328">
        <f t="shared" ref="BZ22:BZ81" si="41">BY22/F22*100</f>
        <v>-6.1597281223449452</v>
      </c>
      <c r="CA22" s="320" t="s">
        <v>385</v>
      </c>
    </row>
    <row r="23" spans="1:79" s="52" customFormat="1" ht="28.5">
      <c r="A23" s="75" t="s">
        <v>388</v>
      </c>
      <c r="B23" s="306" t="s">
        <v>389</v>
      </c>
      <c r="C23" s="281" t="s">
        <v>385</v>
      </c>
      <c r="D23" s="97">
        <f>D45</f>
        <v>6.9381999999999993</v>
      </c>
      <c r="E23" s="97">
        <f t="shared" si="0"/>
        <v>0</v>
      </c>
      <c r="F23" s="97">
        <f t="shared" si="34"/>
        <v>6.9381999999999993</v>
      </c>
      <c r="G23" s="97">
        <f t="shared" si="0"/>
        <v>0</v>
      </c>
      <c r="H23" s="97">
        <f t="shared" si="0"/>
        <v>0</v>
      </c>
      <c r="I23" s="97">
        <f t="shared" si="0"/>
        <v>9.6050000000000004</v>
      </c>
      <c r="J23" s="97">
        <f t="shared" si="0"/>
        <v>0</v>
      </c>
      <c r="K23" s="97">
        <f t="shared" si="0"/>
        <v>358</v>
      </c>
      <c r="L23" s="97">
        <f>L45</f>
        <v>0</v>
      </c>
      <c r="M23" s="97">
        <f>M45</f>
        <v>0</v>
      </c>
      <c r="N23" s="97">
        <f t="shared" ref="N23:Q23" si="42">N45</f>
        <v>0</v>
      </c>
      <c r="O23" s="97">
        <f t="shared" si="42"/>
        <v>0</v>
      </c>
      <c r="P23" s="97">
        <f t="shared" si="42"/>
        <v>0</v>
      </c>
      <c r="Q23" s="97">
        <f t="shared" si="42"/>
        <v>0</v>
      </c>
      <c r="R23" s="97">
        <f>R45</f>
        <v>0</v>
      </c>
      <c r="S23" s="97">
        <f>S45</f>
        <v>0</v>
      </c>
      <c r="T23" s="97">
        <f>T45</f>
        <v>0</v>
      </c>
      <c r="U23" s="97">
        <f t="shared" ref="U23:X23" si="43">U45</f>
        <v>0</v>
      </c>
      <c r="V23" s="97">
        <f t="shared" si="43"/>
        <v>0</v>
      </c>
      <c r="W23" s="97">
        <f t="shared" si="43"/>
        <v>0</v>
      </c>
      <c r="X23" s="97">
        <f t="shared" si="43"/>
        <v>0</v>
      </c>
      <c r="Y23" s="97">
        <f>Y45</f>
        <v>0</v>
      </c>
      <c r="Z23" s="97">
        <f>Z45</f>
        <v>0</v>
      </c>
      <c r="AA23" s="97">
        <f>AA45</f>
        <v>0</v>
      </c>
      <c r="AB23" s="97">
        <f t="shared" ref="AB23:AE23" si="44">AB45</f>
        <v>0</v>
      </c>
      <c r="AC23" s="97">
        <f t="shared" si="44"/>
        <v>0</v>
      </c>
      <c r="AD23" s="97">
        <f t="shared" si="44"/>
        <v>0</v>
      </c>
      <c r="AE23" s="97">
        <f t="shared" si="44"/>
        <v>0</v>
      </c>
      <c r="AF23" s="97">
        <f>AF45</f>
        <v>0</v>
      </c>
      <c r="AG23" s="97">
        <f>AG45</f>
        <v>0</v>
      </c>
      <c r="AH23" s="97">
        <f>AH45</f>
        <v>6.9381999999999993</v>
      </c>
      <c r="AI23" s="97">
        <f t="shared" ref="AI23:AL23" si="45">AI45</f>
        <v>0</v>
      </c>
      <c r="AJ23" s="97">
        <f t="shared" si="45"/>
        <v>0</v>
      </c>
      <c r="AK23" s="97">
        <f t="shared" si="45"/>
        <v>9.6050000000000004</v>
      </c>
      <c r="AL23" s="97">
        <f t="shared" si="45"/>
        <v>0</v>
      </c>
      <c r="AM23" s="97">
        <f>AM45</f>
        <v>358</v>
      </c>
      <c r="AN23" s="97">
        <f t="shared" si="35"/>
        <v>0</v>
      </c>
      <c r="AO23" s="97">
        <f t="shared" si="36"/>
        <v>7.5330000000000004</v>
      </c>
      <c r="AP23" s="97">
        <f t="shared" si="14"/>
        <v>0</v>
      </c>
      <c r="AQ23" s="97">
        <f t="shared" si="15"/>
        <v>0</v>
      </c>
      <c r="AR23" s="97">
        <f t="shared" si="16"/>
        <v>10.482000000000001</v>
      </c>
      <c r="AS23" s="97">
        <f t="shared" si="17"/>
        <v>0</v>
      </c>
      <c r="AT23" s="97">
        <f t="shared" si="37"/>
        <v>353</v>
      </c>
      <c r="AU23" s="97">
        <f>AU45</f>
        <v>0</v>
      </c>
      <c r="AV23" s="97">
        <f>AV45</f>
        <v>0</v>
      </c>
      <c r="AW23" s="97">
        <f t="shared" ref="AW23:AZ23" si="46">AW45</f>
        <v>0</v>
      </c>
      <c r="AX23" s="97">
        <f t="shared" si="46"/>
        <v>0</v>
      </c>
      <c r="AY23" s="97">
        <f t="shared" si="46"/>
        <v>0</v>
      </c>
      <c r="AZ23" s="97">
        <f t="shared" si="46"/>
        <v>0</v>
      </c>
      <c r="BA23" s="97">
        <f>BA45</f>
        <v>0</v>
      </c>
      <c r="BB23" s="97">
        <f>BB45</f>
        <v>0</v>
      </c>
      <c r="BC23" s="97">
        <f>BC45</f>
        <v>0</v>
      </c>
      <c r="BD23" s="97">
        <f t="shared" ref="BD23:BG23" si="47">BD45</f>
        <v>0</v>
      </c>
      <c r="BE23" s="97">
        <f t="shared" si="47"/>
        <v>0</v>
      </c>
      <c r="BF23" s="97">
        <f t="shared" si="47"/>
        <v>0</v>
      </c>
      <c r="BG23" s="97">
        <f t="shared" si="47"/>
        <v>0</v>
      </c>
      <c r="BH23" s="97">
        <f>BH45</f>
        <v>0</v>
      </c>
      <c r="BI23" s="97">
        <f>BI45</f>
        <v>0</v>
      </c>
      <c r="BJ23" s="97">
        <f>BJ45</f>
        <v>0</v>
      </c>
      <c r="BK23" s="97">
        <f t="shared" ref="BK23:BN23" si="48">BK45</f>
        <v>0</v>
      </c>
      <c r="BL23" s="97">
        <f t="shared" si="48"/>
        <v>0</v>
      </c>
      <c r="BM23" s="97">
        <f t="shared" si="48"/>
        <v>0</v>
      </c>
      <c r="BN23" s="97">
        <f t="shared" si="48"/>
        <v>0</v>
      </c>
      <c r="BO23" s="97">
        <f>BO45</f>
        <v>0</v>
      </c>
      <c r="BP23" s="97">
        <f>BP45</f>
        <v>0</v>
      </c>
      <c r="BQ23" s="97">
        <f>BQ45</f>
        <v>7.5330000000000004</v>
      </c>
      <c r="BR23" s="97">
        <f t="shared" ref="BR23:BU23" si="49">BR45</f>
        <v>0</v>
      </c>
      <c r="BS23" s="97">
        <f t="shared" si="49"/>
        <v>0</v>
      </c>
      <c r="BT23" s="97">
        <f t="shared" si="49"/>
        <v>10.482000000000001</v>
      </c>
      <c r="BU23" s="97">
        <f t="shared" si="49"/>
        <v>0</v>
      </c>
      <c r="BV23" s="97">
        <f>BV45</f>
        <v>353</v>
      </c>
      <c r="BW23" s="97">
        <f>BW45</f>
        <v>0</v>
      </c>
      <c r="BX23" s="109" t="s">
        <v>284</v>
      </c>
      <c r="BY23" s="97">
        <f t="shared" si="40"/>
        <v>0.59480000000000111</v>
      </c>
      <c r="BZ23" s="328">
        <f t="shared" si="41"/>
        <v>8.5728286875558659</v>
      </c>
      <c r="CA23" s="320" t="s">
        <v>385</v>
      </c>
    </row>
    <row r="24" spans="1:79" s="52" customFormat="1" ht="57">
      <c r="A24" s="75" t="s">
        <v>390</v>
      </c>
      <c r="B24" s="306" t="s">
        <v>391</v>
      </c>
      <c r="C24" s="281" t="s">
        <v>385</v>
      </c>
      <c r="D24" s="97">
        <v>0</v>
      </c>
      <c r="E24" s="97">
        <f t="shared" si="0"/>
        <v>0</v>
      </c>
      <c r="F24" s="97">
        <f t="shared" si="34"/>
        <v>0</v>
      </c>
      <c r="G24" s="97">
        <f t="shared" si="0"/>
        <v>0</v>
      </c>
      <c r="H24" s="97">
        <f t="shared" si="0"/>
        <v>0</v>
      </c>
      <c r="I24" s="97">
        <f t="shared" si="0"/>
        <v>0</v>
      </c>
      <c r="J24" s="97">
        <f t="shared" si="0"/>
        <v>0</v>
      </c>
      <c r="K24" s="97">
        <f t="shared" si="0"/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0</v>
      </c>
      <c r="V24" s="97">
        <v>0</v>
      </c>
      <c r="W24" s="97">
        <v>0</v>
      </c>
      <c r="X24" s="97">
        <v>0</v>
      </c>
      <c r="Y24" s="97">
        <v>0</v>
      </c>
      <c r="Z24" s="97">
        <v>0</v>
      </c>
      <c r="AA24" s="97">
        <v>0</v>
      </c>
      <c r="AB24" s="97">
        <v>0</v>
      </c>
      <c r="AC24" s="97">
        <v>0</v>
      </c>
      <c r="AD24" s="97">
        <v>0</v>
      </c>
      <c r="AE24" s="97">
        <v>0</v>
      </c>
      <c r="AF24" s="97">
        <v>0</v>
      </c>
      <c r="AG24" s="97">
        <v>0</v>
      </c>
      <c r="AH24" s="97">
        <v>0</v>
      </c>
      <c r="AI24" s="97">
        <v>0</v>
      </c>
      <c r="AJ24" s="97">
        <v>0</v>
      </c>
      <c r="AK24" s="97">
        <v>0</v>
      </c>
      <c r="AL24" s="97">
        <v>0</v>
      </c>
      <c r="AM24" s="97">
        <v>0</v>
      </c>
      <c r="AN24" s="97">
        <f t="shared" si="35"/>
        <v>0</v>
      </c>
      <c r="AO24" s="97">
        <f t="shared" si="36"/>
        <v>0</v>
      </c>
      <c r="AP24" s="97">
        <f t="shared" si="14"/>
        <v>0</v>
      </c>
      <c r="AQ24" s="97">
        <f t="shared" si="15"/>
        <v>0</v>
      </c>
      <c r="AR24" s="97">
        <f t="shared" si="16"/>
        <v>0</v>
      </c>
      <c r="AS24" s="97">
        <f t="shared" si="17"/>
        <v>0</v>
      </c>
      <c r="AT24" s="97">
        <f t="shared" si="37"/>
        <v>0</v>
      </c>
      <c r="AU24" s="97">
        <v>0</v>
      </c>
      <c r="AV24" s="97">
        <v>0</v>
      </c>
      <c r="AW24" s="97">
        <v>0</v>
      </c>
      <c r="AX24" s="97">
        <v>0</v>
      </c>
      <c r="AY24" s="97">
        <v>0</v>
      </c>
      <c r="AZ24" s="97">
        <v>0</v>
      </c>
      <c r="BA24" s="97">
        <v>0</v>
      </c>
      <c r="BB24" s="97">
        <v>0</v>
      </c>
      <c r="BC24" s="97">
        <v>0</v>
      </c>
      <c r="BD24" s="97">
        <v>0</v>
      </c>
      <c r="BE24" s="97">
        <v>0</v>
      </c>
      <c r="BF24" s="97">
        <v>0</v>
      </c>
      <c r="BG24" s="97">
        <v>0</v>
      </c>
      <c r="BH24" s="97">
        <v>0</v>
      </c>
      <c r="BI24" s="97">
        <v>0</v>
      </c>
      <c r="BJ24" s="97">
        <v>0</v>
      </c>
      <c r="BK24" s="97">
        <v>0</v>
      </c>
      <c r="BL24" s="97">
        <v>0</v>
      </c>
      <c r="BM24" s="97">
        <v>0</v>
      </c>
      <c r="BN24" s="97">
        <v>0</v>
      </c>
      <c r="BO24" s="97">
        <v>0</v>
      </c>
      <c r="BP24" s="97">
        <v>0</v>
      </c>
      <c r="BQ24" s="97">
        <v>0</v>
      </c>
      <c r="BR24" s="97">
        <v>0</v>
      </c>
      <c r="BS24" s="97">
        <v>0</v>
      </c>
      <c r="BT24" s="97">
        <v>0</v>
      </c>
      <c r="BU24" s="97">
        <v>0</v>
      </c>
      <c r="BV24" s="97">
        <v>0</v>
      </c>
      <c r="BW24" s="97">
        <v>0</v>
      </c>
      <c r="BX24" s="109" t="s">
        <v>284</v>
      </c>
      <c r="BY24" s="97">
        <f t="shared" si="40"/>
        <v>0</v>
      </c>
      <c r="BZ24" s="109" t="s">
        <v>284</v>
      </c>
      <c r="CA24" s="320" t="s">
        <v>385</v>
      </c>
    </row>
    <row r="25" spans="1:79" s="52" customFormat="1" ht="28.5">
      <c r="A25" s="75" t="s">
        <v>392</v>
      </c>
      <c r="B25" s="76" t="s">
        <v>393</v>
      </c>
      <c r="C25" s="281" t="s">
        <v>385</v>
      </c>
      <c r="D25" s="97">
        <f>D73</f>
        <v>4.4620000000000006</v>
      </c>
      <c r="E25" s="97">
        <f t="shared" si="0"/>
        <v>0</v>
      </c>
      <c r="F25" s="97">
        <f t="shared" si="34"/>
        <v>4.4620000000000006</v>
      </c>
      <c r="G25" s="97">
        <f t="shared" si="0"/>
        <v>0.26</v>
      </c>
      <c r="H25" s="97">
        <f t="shared" si="0"/>
        <v>0</v>
      </c>
      <c r="I25" s="97">
        <f t="shared" si="0"/>
        <v>4.72</v>
      </c>
      <c r="J25" s="97">
        <f t="shared" si="0"/>
        <v>0</v>
      </c>
      <c r="K25" s="97">
        <f t="shared" si="0"/>
        <v>0</v>
      </c>
      <c r="L25" s="97">
        <f>L73</f>
        <v>0</v>
      </c>
      <c r="M25" s="97">
        <f>M73</f>
        <v>0</v>
      </c>
      <c r="N25" s="97">
        <f t="shared" ref="N25:Q25" si="50">N73</f>
        <v>0</v>
      </c>
      <c r="O25" s="97">
        <f t="shared" si="50"/>
        <v>0</v>
      </c>
      <c r="P25" s="97">
        <f t="shared" si="50"/>
        <v>0</v>
      </c>
      <c r="Q25" s="97">
        <f t="shared" si="50"/>
        <v>0</v>
      </c>
      <c r="R25" s="97">
        <f>R73</f>
        <v>0</v>
      </c>
      <c r="S25" s="97">
        <f>S73</f>
        <v>0</v>
      </c>
      <c r="T25" s="97">
        <f>T73</f>
        <v>0</v>
      </c>
      <c r="U25" s="97">
        <f t="shared" ref="U25:X25" si="51">U73</f>
        <v>0</v>
      </c>
      <c r="V25" s="97">
        <f t="shared" si="51"/>
        <v>0</v>
      </c>
      <c r="W25" s="97">
        <f t="shared" si="51"/>
        <v>0</v>
      </c>
      <c r="X25" s="97">
        <f t="shared" si="51"/>
        <v>0</v>
      </c>
      <c r="Y25" s="97">
        <f>Y73</f>
        <v>0</v>
      </c>
      <c r="Z25" s="97">
        <f>Z73</f>
        <v>0</v>
      </c>
      <c r="AA25" s="97">
        <f>AA73</f>
        <v>0</v>
      </c>
      <c r="AB25" s="97">
        <f t="shared" ref="AB25:AE25" si="52">AB73</f>
        <v>0</v>
      </c>
      <c r="AC25" s="97">
        <f t="shared" si="52"/>
        <v>0</v>
      </c>
      <c r="AD25" s="97">
        <f t="shared" si="52"/>
        <v>0</v>
      </c>
      <c r="AE25" s="97">
        <f t="shared" si="52"/>
        <v>0</v>
      </c>
      <c r="AF25" s="97">
        <f>AF73</f>
        <v>0</v>
      </c>
      <c r="AG25" s="97">
        <f>AG73</f>
        <v>0</v>
      </c>
      <c r="AH25" s="97">
        <f>AH73</f>
        <v>4.4620000000000006</v>
      </c>
      <c r="AI25" s="97">
        <f t="shared" ref="AI25:AL25" si="53">AI73</f>
        <v>0.26</v>
      </c>
      <c r="AJ25" s="97">
        <f t="shared" si="53"/>
        <v>0</v>
      </c>
      <c r="AK25" s="97">
        <f t="shared" si="53"/>
        <v>4.72</v>
      </c>
      <c r="AL25" s="97">
        <f t="shared" si="53"/>
        <v>0</v>
      </c>
      <c r="AM25" s="97">
        <f>AM73</f>
        <v>0</v>
      </c>
      <c r="AN25" s="97">
        <f t="shared" si="35"/>
        <v>0</v>
      </c>
      <c r="AO25" s="97">
        <f t="shared" si="36"/>
        <v>4.5609999999999999</v>
      </c>
      <c r="AP25" s="97">
        <f t="shared" si="14"/>
        <v>0.26</v>
      </c>
      <c r="AQ25" s="97">
        <f t="shared" si="15"/>
        <v>0</v>
      </c>
      <c r="AR25" s="97">
        <f t="shared" si="16"/>
        <v>5.1999999999999993</v>
      </c>
      <c r="AS25" s="97">
        <f t="shared" si="17"/>
        <v>0</v>
      </c>
      <c r="AT25" s="97">
        <f t="shared" si="37"/>
        <v>0</v>
      </c>
      <c r="AU25" s="97">
        <f>AU73</f>
        <v>0</v>
      </c>
      <c r="AV25" s="97">
        <f>AV73</f>
        <v>0</v>
      </c>
      <c r="AW25" s="97">
        <f t="shared" ref="AW25:AZ25" si="54">AW73</f>
        <v>0</v>
      </c>
      <c r="AX25" s="97">
        <f t="shared" si="54"/>
        <v>0</v>
      </c>
      <c r="AY25" s="97">
        <f t="shared" si="54"/>
        <v>0</v>
      </c>
      <c r="AZ25" s="97">
        <f t="shared" si="54"/>
        <v>0</v>
      </c>
      <c r="BA25" s="97">
        <f>BA73</f>
        <v>0</v>
      </c>
      <c r="BB25" s="97">
        <f>BB73</f>
        <v>0</v>
      </c>
      <c r="BC25" s="97">
        <f>BC73</f>
        <v>0</v>
      </c>
      <c r="BD25" s="97">
        <f t="shared" ref="BD25:BG25" si="55">BD73</f>
        <v>0</v>
      </c>
      <c r="BE25" s="97">
        <f t="shared" si="55"/>
        <v>0</v>
      </c>
      <c r="BF25" s="97">
        <f t="shared" si="55"/>
        <v>0</v>
      </c>
      <c r="BG25" s="97">
        <f t="shared" si="55"/>
        <v>0</v>
      </c>
      <c r="BH25" s="97">
        <f>BH73</f>
        <v>0</v>
      </c>
      <c r="BI25" s="97">
        <f>BI73</f>
        <v>0</v>
      </c>
      <c r="BJ25" s="97">
        <f>BJ73</f>
        <v>0</v>
      </c>
      <c r="BK25" s="97">
        <f t="shared" ref="BK25:BN25" si="56">BK73</f>
        <v>0</v>
      </c>
      <c r="BL25" s="97">
        <f t="shared" si="56"/>
        <v>0</v>
      </c>
      <c r="BM25" s="97">
        <f t="shared" si="56"/>
        <v>0</v>
      </c>
      <c r="BN25" s="97">
        <f t="shared" si="56"/>
        <v>0</v>
      </c>
      <c r="BO25" s="97">
        <f>BO73</f>
        <v>0</v>
      </c>
      <c r="BP25" s="97">
        <f>BP73</f>
        <v>0</v>
      </c>
      <c r="BQ25" s="97">
        <f>BQ73</f>
        <v>4.5609999999999999</v>
      </c>
      <c r="BR25" s="97">
        <f t="shared" ref="BR25:BU25" si="57">BR73</f>
        <v>0.26</v>
      </c>
      <c r="BS25" s="97">
        <f t="shared" si="57"/>
        <v>0</v>
      </c>
      <c r="BT25" s="97">
        <f t="shared" si="57"/>
        <v>5.1999999999999993</v>
      </c>
      <c r="BU25" s="97">
        <f t="shared" si="57"/>
        <v>0</v>
      </c>
      <c r="BV25" s="97">
        <f>BV73</f>
        <v>0</v>
      </c>
      <c r="BW25" s="97">
        <f>BW73</f>
        <v>0</v>
      </c>
      <c r="BX25" s="109" t="s">
        <v>284</v>
      </c>
      <c r="BY25" s="97">
        <f t="shared" si="40"/>
        <v>9.8999999999999311E-2</v>
      </c>
      <c r="BZ25" s="328">
        <f t="shared" si="41"/>
        <v>2.2187359928283126</v>
      </c>
      <c r="CA25" s="320" t="s">
        <v>385</v>
      </c>
    </row>
    <row r="26" spans="1:79" s="52" customFormat="1" ht="42.75">
      <c r="A26" s="75" t="s">
        <v>394</v>
      </c>
      <c r="B26" s="76" t="s">
        <v>395</v>
      </c>
      <c r="C26" s="281" t="s">
        <v>385</v>
      </c>
      <c r="D26" s="97">
        <v>0</v>
      </c>
      <c r="E26" s="97">
        <f t="shared" si="0"/>
        <v>0</v>
      </c>
      <c r="F26" s="97">
        <f t="shared" si="34"/>
        <v>0</v>
      </c>
      <c r="G26" s="97">
        <f t="shared" si="0"/>
        <v>0</v>
      </c>
      <c r="H26" s="97">
        <f t="shared" si="0"/>
        <v>0</v>
      </c>
      <c r="I26" s="97">
        <f t="shared" si="0"/>
        <v>0</v>
      </c>
      <c r="J26" s="97">
        <f t="shared" si="0"/>
        <v>0</v>
      </c>
      <c r="K26" s="97">
        <f t="shared" si="0"/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0</v>
      </c>
      <c r="V26" s="97">
        <v>0</v>
      </c>
      <c r="W26" s="97">
        <v>0</v>
      </c>
      <c r="X26" s="97">
        <v>0</v>
      </c>
      <c r="Y26" s="97">
        <v>0</v>
      </c>
      <c r="Z26" s="97">
        <v>0</v>
      </c>
      <c r="AA26" s="97">
        <v>0</v>
      </c>
      <c r="AB26" s="97">
        <v>0</v>
      </c>
      <c r="AC26" s="97">
        <v>0</v>
      </c>
      <c r="AD26" s="97">
        <v>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7">
        <v>0</v>
      </c>
      <c r="AN26" s="97">
        <f t="shared" si="35"/>
        <v>0</v>
      </c>
      <c r="AO26" s="97">
        <f t="shared" si="36"/>
        <v>0</v>
      </c>
      <c r="AP26" s="97">
        <f t="shared" si="14"/>
        <v>0</v>
      </c>
      <c r="AQ26" s="97">
        <f t="shared" si="15"/>
        <v>0</v>
      </c>
      <c r="AR26" s="97">
        <f t="shared" si="16"/>
        <v>0</v>
      </c>
      <c r="AS26" s="97">
        <f t="shared" si="17"/>
        <v>0</v>
      </c>
      <c r="AT26" s="97">
        <f t="shared" si="37"/>
        <v>0</v>
      </c>
      <c r="AU26" s="97">
        <v>0</v>
      </c>
      <c r="AV26" s="97">
        <v>0</v>
      </c>
      <c r="AW26" s="97">
        <v>0</v>
      </c>
      <c r="AX26" s="97">
        <v>0</v>
      </c>
      <c r="AY26" s="97">
        <v>0</v>
      </c>
      <c r="AZ26" s="97">
        <v>0</v>
      </c>
      <c r="BA26" s="97">
        <v>0</v>
      </c>
      <c r="BB26" s="97">
        <v>0</v>
      </c>
      <c r="BC26" s="97">
        <v>0</v>
      </c>
      <c r="BD26" s="97">
        <v>0</v>
      </c>
      <c r="BE26" s="97">
        <v>0</v>
      </c>
      <c r="BF26" s="97">
        <v>0</v>
      </c>
      <c r="BG26" s="97">
        <v>0</v>
      </c>
      <c r="BH26" s="97">
        <v>0</v>
      </c>
      <c r="BI26" s="97">
        <v>0</v>
      </c>
      <c r="BJ26" s="97">
        <v>0</v>
      </c>
      <c r="BK26" s="97">
        <v>0</v>
      </c>
      <c r="BL26" s="97">
        <v>0</v>
      </c>
      <c r="BM26" s="97">
        <v>0</v>
      </c>
      <c r="BN26" s="97">
        <v>0</v>
      </c>
      <c r="BO26" s="97">
        <v>0</v>
      </c>
      <c r="BP26" s="97">
        <v>0</v>
      </c>
      <c r="BQ26" s="97">
        <v>0</v>
      </c>
      <c r="BR26" s="97">
        <v>0</v>
      </c>
      <c r="BS26" s="97">
        <v>0</v>
      </c>
      <c r="BT26" s="97">
        <v>0</v>
      </c>
      <c r="BU26" s="97">
        <v>0</v>
      </c>
      <c r="BV26" s="97">
        <v>0</v>
      </c>
      <c r="BW26" s="97">
        <v>0</v>
      </c>
      <c r="BX26" s="109" t="s">
        <v>284</v>
      </c>
      <c r="BY26" s="97">
        <f t="shared" si="40"/>
        <v>0</v>
      </c>
      <c r="BZ26" s="109" t="s">
        <v>284</v>
      </c>
      <c r="CA26" s="320" t="s">
        <v>385</v>
      </c>
    </row>
    <row r="27" spans="1:79" s="52" customFormat="1" ht="28.5">
      <c r="A27" s="75" t="s">
        <v>396</v>
      </c>
      <c r="B27" s="76" t="s">
        <v>397</v>
      </c>
      <c r="C27" s="281" t="s">
        <v>385</v>
      </c>
      <c r="D27" s="97">
        <v>0</v>
      </c>
      <c r="E27" s="97">
        <f t="shared" si="0"/>
        <v>0</v>
      </c>
      <c r="F27" s="97">
        <f t="shared" si="34"/>
        <v>0</v>
      </c>
      <c r="G27" s="97">
        <f t="shared" si="0"/>
        <v>0</v>
      </c>
      <c r="H27" s="97">
        <f t="shared" si="0"/>
        <v>0</v>
      </c>
      <c r="I27" s="97">
        <f t="shared" si="0"/>
        <v>0</v>
      </c>
      <c r="J27" s="97">
        <f t="shared" si="0"/>
        <v>0</v>
      </c>
      <c r="K27" s="97">
        <f t="shared" si="0"/>
        <v>0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7">
        <v>0</v>
      </c>
      <c r="T27" s="97">
        <v>0</v>
      </c>
      <c r="U27" s="97">
        <v>0</v>
      </c>
      <c r="V27" s="97">
        <v>0</v>
      </c>
      <c r="W27" s="97">
        <v>0</v>
      </c>
      <c r="X27" s="97">
        <v>0</v>
      </c>
      <c r="Y27" s="97">
        <v>0</v>
      </c>
      <c r="Z27" s="97">
        <v>0</v>
      </c>
      <c r="AA27" s="97">
        <v>0</v>
      </c>
      <c r="AB27" s="97">
        <v>0</v>
      </c>
      <c r="AC27" s="97">
        <v>0</v>
      </c>
      <c r="AD27" s="97">
        <v>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7">
        <v>0</v>
      </c>
      <c r="AN27" s="97">
        <f t="shared" si="35"/>
        <v>0</v>
      </c>
      <c r="AO27" s="97">
        <f t="shared" si="36"/>
        <v>0</v>
      </c>
      <c r="AP27" s="97">
        <f t="shared" si="14"/>
        <v>0</v>
      </c>
      <c r="AQ27" s="97">
        <f t="shared" si="15"/>
        <v>0</v>
      </c>
      <c r="AR27" s="97">
        <f t="shared" si="16"/>
        <v>0</v>
      </c>
      <c r="AS27" s="97">
        <f t="shared" si="17"/>
        <v>0</v>
      </c>
      <c r="AT27" s="97">
        <f t="shared" si="37"/>
        <v>0</v>
      </c>
      <c r="AU27" s="97">
        <v>0</v>
      </c>
      <c r="AV27" s="97">
        <v>0</v>
      </c>
      <c r="AW27" s="97">
        <v>0</v>
      </c>
      <c r="AX27" s="97">
        <v>0</v>
      </c>
      <c r="AY27" s="97">
        <v>0</v>
      </c>
      <c r="AZ27" s="97">
        <v>0</v>
      </c>
      <c r="BA27" s="97">
        <v>0</v>
      </c>
      <c r="BB27" s="97">
        <v>0</v>
      </c>
      <c r="BC27" s="97">
        <v>0</v>
      </c>
      <c r="BD27" s="97">
        <v>0</v>
      </c>
      <c r="BE27" s="97">
        <v>0</v>
      </c>
      <c r="BF27" s="97">
        <v>0</v>
      </c>
      <c r="BG27" s="97">
        <v>0</v>
      </c>
      <c r="BH27" s="97">
        <v>0</v>
      </c>
      <c r="BI27" s="97">
        <v>0</v>
      </c>
      <c r="BJ27" s="97">
        <v>0</v>
      </c>
      <c r="BK27" s="97">
        <v>0</v>
      </c>
      <c r="BL27" s="97">
        <v>0</v>
      </c>
      <c r="BM27" s="97">
        <v>0</v>
      </c>
      <c r="BN27" s="97">
        <v>0</v>
      </c>
      <c r="BO27" s="97">
        <v>0</v>
      </c>
      <c r="BP27" s="97">
        <v>0</v>
      </c>
      <c r="BQ27" s="97">
        <v>0</v>
      </c>
      <c r="BR27" s="97">
        <v>0</v>
      </c>
      <c r="BS27" s="97">
        <v>0</v>
      </c>
      <c r="BT27" s="97">
        <v>0</v>
      </c>
      <c r="BU27" s="97">
        <v>0</v>
      </c>
      <c r="BV27" s="97">
        <v>0</v>
      </c>
      <c r="BW27" s="97">
        <v>0</v>
      </c>
      <c r="BX27" s="109" t="s">
        <v>284</v>
      </c>
      <c r="BY27" s="97">
        <f t="shared" si="40"/>
        <v>0</v>
      </c>
      <c r="BZ27" s="109" t="s">
        <v>284</v>
      </c>
      <c r="CA27" s="320" t="s">
        <v>385</v>
      </c>
    </row>
    <row r="28" spans="1:79" s="52" customFormat="1" ht="32.25" customHeight="1">
      <c r="A28" s="75" t="s">
        <v>398</v>
      </c>
      <c r="B28" s="76" t="s">
        <v>399</v>
      </c>
      <c r="C28" s="281"/>
      <c r="D28" s="97">
        <f>D45+D73+D29</f>
        <v>13.754200000000001</v>
      </c>
      <c r="E28" s="97">
        <f t="shared" si="0"/>
        <v>0</v>
      </c>
      <c r="F28" s="97">
        <f t="shared" si="34"/>
        <v>13.754200000000001</v>
      </c>
      <c r="G28" s="97">
        <f t="shared" si="0"/>
        <v>0.26</v>
      </c>
      <c r="H28" s="97">
        <f t="shared" si="0"/>
        <v>0</v>
      </c>
      <c r="I28" s="97">
        <f t="shared" si="0"/>
        <v>14.324999999999999</v>
      </c>
      <c r="J28" s="97">
        <f t="shared" si="0"/>
        <v>0</v>
      </c>
      <c r="K28" s="97">
        <f t="shared" si="0"/>
        <v>358</v>
      </c>
      <c r="L28" s="97">
        <f t="shared" ref="L28:AM28" si="58">L45+L73</f>
        <v>0</v>
      </c>
      <c r="M28" s="97">
        <f t="shared" si="58"/>
        <v>0</v>
      </c>
      <c r="N28" s="97">
        <f t="shared" si="58"/>
        <v>0</v>
      </c>
      <c r="O28" s="97">
        <f t="shared" si="58"/>
        <v>0</v>
      </c>
      <c r="P28" s="97">
        <f t="shared" si="58"/>
        <v>0</v>
      </c>
      <c r="Q28" s="97">
        <f t="shared" si="58"/>
        <v>0</v>
      </c>
      <c r="R28" s="97">
        <f t="shared" si="58"/>
        <v>0</v>
      </c>
      <c r="S28" s="97">
        <f t="shared" si="58"/>
        <v>0</v>
      </c>
      <c r="T28" s="97">
        <f t="shared" si="58"/>
        <v>0</v>
      </c>
      <c r="U28" s="97">
        <f t="shared" si="58"/>
        <v>0</v>
      </c>
      <c r="V28" s="97">
        <f t="shared" si="58"/>
        <v>0</v>
      </c>
      <c r="W28" s="97">
        <f t="shared" si="58"/>
        <v>0</v>
      </c>
      <c r="X28" s="97">
        <f t="shared" si="58"/>
        <v>0</v>
      </c>
      <c r="Y28" s="97">
        <f t="shared" si="58"/>
        <v>0</v>
      </c>
      <c r="Z28" s="97">
        <f t="shared" si="58"/>
        <v>0</v>
      </c>
      <c r="AA28" s="97">
        <f t="shared" si="58"/>
        <v>0</v>
      </c>
      <c r="AB28" s="97">
        <f t="shared" si="58"/>
        <v>0</v>
      </c>
      <c r="AC28" s="97">
        <f t="shared" si="58"/>
        <v>0</v>
      </c>
      <c r="AD28" s="97">
        <f t="shared" si="58"/>
        <v>0</v>
      </c>
      <c r="AE28" s="97">
        <f t="shared" si="58"/>
        <v>0</v>
      </c>
      <c r="AF28" s="97">
        <f t="shared" si="58"/>
        <v>0</v>
      </c>
      <c r="AG28" s="97">
        <f t="shared" si="58"/>
        <v>0</v>
      </c>
      <c r="AH28" s="97">
        <f>AH45+AH73+AH29</f>
        <v>13.754200000000001</v>
      </c>
      <c r="AI28" s="97">
        <f t="shared" si="58"/>
        <v>0.26</v>
      </c>
      <c r="AJ28" s="97">
        <f t="shared" si="58"/>
        <v>0</v>
      </c>
      <c r="AK28" s="97">
        <f t="shared" si="58"/>
        <v>14.324999999999999</v>
      </c>
      <c r="AL28" s="97">
        <f t="shared" si="58"/>
        <v>0</v>
      </c>
      <c r="AM28" s="97">
        <f t="shared" si="58"/>
        <v>358</v>
      </c>
      <c r="AN28" s="97">
        <f t="shared" si="35"/>
        <v>0</v>
      </c>
      <c r="AO28" s="97">
        <f t="shared" si="36"/>
        <v>14.303000000000001</v>
      </c>
      <c r="AP28" s="97">
        <f t="shared" si="14"/>
        <v>0.30099999999999999</v>
      </c>
      <c r="AQ28" s="97">
        <f t="shared" si="15"/>
        <v>0</v>
      </c>
      <c r="AR28" s="97">
        <f t="shared" si="16"/>
        <v>19.574999999999999</v>
      </c>
      <c r="AS28" s="97">
        <f t="shared" si="17"/>
        <v>0</v>
      </c>
      <c r="AT28" s="97">
        <f t="shared" si="37"/>
        <v>353</v>
      </c>
      <c r="AU28" s="97">
        <f t="shared" ref="AU28:BW28" si="59">AU45+AU73</f>
        <v>0</v>
      </c>
      <c r="AV28" s="97">
        <f t="shared" si="59"/>
        <v>0</v>
      </c>
      <c r="AW28" s="97">
        <f t="shared" si="59"/>
        <v>0</v>
      </c>
      <c r="AX28" s="97">
        <f t="shared" si="59"/>
        <v>0</v>
      </c>
      <c r="AY28" s="97">
        <f t="shared" si="59"/>
        <v>0</v>
      </c>
      <c r="AZ28" s="97">
        <f t="shared" si="59"/>
        <v>0</v>
      </c>
      <c r="BA28" s="97">
        <f t="shared" si="59"/>
        <v>0</v>
      </c>
      <c r="BB28" s="97">
        <f t="shared" si="59"/>
        <v>0</v>
      </c>
      <c r="BC28" s="97">
        <f t="shared" si="59"/>
        <v>0</v>
      </c>
      <c r="BD28" s="97">
        <f t="shared" si="59"/>
        <v>0</v>
      </c>
      <c r="BE28" s="97">
        <f t="shared" si="59"/>
        <v>0</v>
      </c>
      <c r="BF28" s="97">
        <f t="shared" si="59"/>
        <v>0</v>
      </c>
      <c r="BG28" s="97">
        <f t="shared" si="59"/>
        <v>0</v>
      </c>
      <c r="BH28" s="97">
        <f t="shared" si="59"/>
        <v>0</v>
      </c>
      <c r="BI28" s="97">
        <f t="shared" si="59"/>
        <v>0</v>
      </c>
      <c r="BJ28" s="97">
        <f t="shared" si="59"/>
        <v>0</v>
      </c>
      <c r="BK28" s="97">
        <f t="shared" si="59"/>
        <v>0</v>
      </c>
      <c r="BL28" s="97">
        <f t="shared" si="59"/>
        <v>0</v>
      </c>
      <c r="BM28" s="97">
        <f t="shared" si="59"/>
        <v>0</v>
      </c>
      <c r="BN28" s="97">
        <f t="shared" si="59"/>
        <v>0</v>
      </c>
      <c r="BO28" s="97">
        <f t="shared" si="59"/>
        <v>0</v>
      </c>
      <c r="BP28" s="97">
        <f t="shared" si="59"/>
        <v>0</v>
      </c>
      <c r="BQ28" s="97">
        <f>BQ45+BQ73+BQ29</f>
        <v>14.303000000000001</v>
      </c>
      <c r="BR28" s="97">
        <f t="shared" ref="BR28:BV28" si="60">BR45+BR73+BR29</f>
        <v>0.30099999999999999</v>
      </c>
      <c r="BS28" s="97">
        <f t="shared" si="60"/>
        <v>0</v>
      </c>
      <c r="BT28" s="97">
        <f t="shared" si="60"/>
        <v>19.574999999999999</v>
      </c>
      <c r="BU28" s="97">
        <f t="shared" si="60"/>
        <v>0</v>
      </c>
      <c r="BV28" s="97">
        <f t="shared" si="60"/>
        <v>353</v>
      </c>
      <c r="BW28" s="97">
        <f t="shared" si="59"/>
        <v>0</v>
      </c>
      <c r="BX28" s="109" t="s">
        <v>284</v>
      </c>
      <c r="BY28" s="97">
        <f t="shared" si="40"/>
        <v>0.54879999999999995</v>
      </c>
      <c r="BZ28" s="328">
        <f t="shared" si="41"/>
        <v>3.9900539471579588</v>
      </c>
      <c r="CA28" s="320" t="s">
        <v>1188</v>
      </c>
    </row>
    <row r="29" spans="1:79" s="52" customFormat="1" ht="42.75" customHeight="1">
      <c r="A29" s="356" t="s">
        <v>477</v>
      </c>
      <c r="B29" s="357" t="s">
        <v>1131</v>
      </c>
      <c r="C29" s="358" t="s">
        <v>385</v>
      </c>
      <c r="D29" s="359">
        <f>D30+D34+D37+D42</f>
        <v>2.3540000000000001</v>
      </c>
      <c r="E29" s="359">
        <f t="shared" ref="E29:BP29" si="61">E30+E34+E37+E42</f>
        <v>0</v>
      </c>
      <c r="F29" s="359">
        <f t="shared" si="34"/>
        <v>2.3540000000000001</v>
      </c>
      <c r="G29" s="359">
        <f t="shared" si="0"/>
        <v>0</v>
      </c>
      <c r="H29" s="359">
        <f t="shared" si="0"/>
        <v>0</v>
      </c>
      <c r="I29" s="359">
        <f t="shared" si="0"/>
        <v>2.2000000000000002</v>
      </c>
      <c r="J29" s="359">
        <f t="shared" si="0"/>
        <v>0</v>
      </c>
      <c r="K29" s="359">
        <f t="shared" si="0"/>
        <v>0</v>
      </c>
      <c r="L29" s="359">
        <f t="shared" si="61"/>
        <v>0</v>
      </c>
      <c r="M29" s="359">
        <f t="shared" si="61"/>
        <v>0</v>
      </c>
      <c r="N29" s="359">
        <f t="shared" si="61"/>
        <v>0</v>
      </c>
      <c r="O29" s="359">
        <f t="shared" si="61"/>
        <v>0</v>
      </c>
      <c r="P29" s="359">
        <f t="shared" si="61"/>
        <v>0</v>
      </c>
      <c r="Q29" s="359">
        <f t="shared" si="61"/>
        <v>0</v>
      </c>
      <c r="R29" s="359">
        <f t="shared" si="61"/>
        <v>0</v>
      </c>
      <c r="S29" s="359">
        <f t="shared" si="61"/>
        <v>0</v>
      </c>
      <c r="T29" s="359">
        <f t="shared" si="61"/>
        <v>0</v>
      </c>
      <c r="U29" s="359">
        <f t="shared" si="61"/>
        <v>0</v>
      </c>
      <c r="V29" s="359">
        <f t="shared" si="61"/>
        <v>0</v>
      </c>
      <c r="W29" s="359">
        <f t="shared" si="61"/>
        <v>0</v>
      </c>
      <c r="X29" s="359">
        <f t="shared" si="61"/>
        <v>0</v>
      </c>
      <c r="Y29" s="359">
        <f t="shared" si="61"/>
        <v>0</v>
      </c>
      <c r="Z29" s="359">
        <f t="shared" si="61"/>
        <v>0</v>
      </c>
      <c r="AA29" s="359">
        <f t="shared" si="61"/>
        <v>0</v>
      </c>
      <c r="AB29" s="359">
        <f t="shared" si="61"/>
        <v>0</v>
      </c>
      <c r="AC29" s="359">
        <f t="shared" si="61"/>
        <v>0</v>
      </c>
      <c r="AD29" s="359">
        <f t="shared" si="61"/>
        <v>0</v>
      </c>
      <c r="AE29" s="359">
        <f t="shared" si="61"/>
        <v>0</v>
      </c>
      <c r="AF29" s="359">
        <f t="shared" si="61"/>
        <v>0</v>
      </c>
      <c r="AG29" s="359">
        <f t="shared" si="61"/>
        <v>0</v>
      </c>
      <c r="AH29" s="359">
        <f t="shared" si="61"/>
        <v>2.3540000000000001</v>
      </c>
      <c r="AI29" s="359">
        <f t="shared" si="61"/>
        <v>0</v>
      </c>
      <c r="AJ29" s="359">
        <f t="shared" si="61"/>
        <v>0</v>
      </c>
      <c r="AK29" s="359">
        <f t="shared" si="61"/>
        <v>2.2000000000000002</v>
      </c>
      <c r="AL29" s="359">
        <f t="shared" si="61"/>
        <v>0</v>
      </c>
      <c r="AM29" s="359">
        <f t="shared" si="61"/>
        <v>0</v>
      </c>
      <c r="AN29" s="359">
        <f t="shared" si="61"/>
        <v>0</v>
      </c>
      <c r="AO29" s="359">
        <f t="shared" si="36"/>
        <v>2.2090000000000001</v>
      </c>
      <c r="AP29" s="359">
        <f t="shared" si="61"/>
        <v>0</v>
      </c>
      <c r="AQ29" s="359">
        <f t="shared" si="61"/>
        <v>0</v>
      </c>
      <c r="AR29" s="359">
        <f t="shared" si="61"/>
        <v>0</v>
      </c>
      <c r="AS29" s="359">
        <f t="shared" si="61"/>
        <v>0</v>
      </c>
      <c r="AT29" s="359">
        <f t="shared" si="61"/>
        <v>0</v>
      </c>
      <c r="AU29" s="359">
        <f t="shared" si="61"/>
        <v>0</v>
      </c>
      <c r="AV29" s="359">
        <f t="shared" si="61"/>
        <v>0</v>
      </c>
      <c r="AW29" s="359">
        <f t="shared" si="61"/>
        <v>0</v>
      </c>
      <c r="AX29" s="359">
        <f t="shared" si="61"/>
        <v>0</v>
      </c>
      <c r="AY29" s="359">
        <f t="shared" si="61"/>
        <v>0</v>
      </c>
      <c r="AZ29" s="359">
        <f t="shared" si="61"/>
        <v>0</v>
      </c>
      <c r="BA29" s="359">
        <f t="shared" si="61"/>
        <v>0</v>
      </c>
      <c r="BB29" s="359">
        <f t="shared" si="61"/>
        <v>0</v>
      </c>
      <c r="BC29" s="359">
        <f t="shared" si="61"/>
        <v>0</v>
      </c>
      <c r="BD29" s="359">
        <f t="shared" si="61"/>
        <v>0</v>
      </c>
      <c r="BE29" s="359">
        <f t="shared" si="61"/>
        <v>0</v>
      </c>
      <c r="BF29" s="359">
        <f t="shared" si="61"/>
        <v>0</v>
      </c>
      <c r="BG29" s="359">
        <f t="shared" si="61"/>
        <v>0</v>
      </c>
      <c r="BH29" s="359">
        <f t="shared" si="61"/>
        <v>0</v>
      </c>
      <c r="BI29" s="359">
        <f t="shared" si="61"/>
        <v>0</v>
      </c>
      <c r="BJ29" s="359">
        <f t="shared" si="61"/>
        <v>0</v>
      </c>
      <c r="BK29" s="359">
        <f t="shared" si="61"/>
        <v>0</v>
      </c>
      <c r="BL29" s="359">
        <f t="shared" si="61"/>
        <v>0</v>
      </c>
      <c r="BM29" s="359">
        <f t="shared" si="61"/>
        <v>0</v>
      </c>
      <c r="BN29" s="359">
        <f t="shared" si="61"/>
        <v>0</v>
      </c>
      <c r="BO29" s="359">
        <f t="shared" si="61"/>
        <v>0</v>
      </c>
      <c r="BP29" s="359">
        <f t="shared" si="61"/>
        <v>0</v>
      </c>
      <c r="BQ29" s="359">
        <f t="shared" ref="BQ29:BW29" si="62">BQ30+BQ34+BQ37+BQ42</f>
        <v>2.2090000000000001</v>
      </c>
      <c r="BR29" s="359">
        <f t="shared" si="62"/>
        <v>4.1000000000000002E-2</v>
      </c>
      <c r="BS29" s="359">
        <f t="shared" si="62"/>
        <v>0</v>
      </c>
      <c r="BT29" s="359">
        <f t="shared" si="62"/>
        <v>3.8929999999999998</v>
      </c>
      <c r="BU29" s="359">
        <f t="shared" si="62"/>
        <v>0</v>
      </c>
      <c r="BV29" s="359">
        <f t="shared" si="62"/>
        <v>0</v>
      </c>
      <c r="BW29" s="359">
        <f t="shared" si="62"/>
        <v>0</v>
      </c>
      <c r="BX29" s="373" t="s">
        <v>284</v>
      </c>
      <c r="BY29" s="359">
        <f t="shared" si="40"/>
        <v>-0.14500000000000002</v>
      </c>
      <c r="BZ29" s="373" t="s">
        <v>284</v>
      </c>
      <c r="CA29" s="374" t="s">
        <v>385</v>
      </c>
    </row>
    <row r="30" spans="1:79" s="52" customFormat="1" ht="46.5" customHeight="1">
      <c r="A30" s="340" t="s">
        <v>479</v>
      </c>
      <c r="B30" s="341" t="s">
        <v>1132</v>
      </c>
      <c r="C30" s="336" t="s">
        <v>385</v>
      </c>
      <c r="D30" s="337">
        <f>D31+D32+D33</f>
        <v>2.3540000000000001</v>
      </c>
      <c r="E30" s="337">
        <f t="shared" ref="E30:BP30" si="63">E31+E32+E33</f>
        <v>0</v>
      </c>
      <c r="F30" s="337">
        <f t="shared" si="34"/>
        <v>2.3540000000000001</v>
      </c>
      <c r="G30" s="337">
        <f t="shared" si="0"/>
        <v>0</v>
      </c>
      <c r="H30" s="337">
        <f t="shared" si="0"/>
        <v>0</v>
      </c>
      <c r="I30" s="337">
        <f t="shared" si="0"/>
        <v>2.2000000000000002</v>
      </c>
      <c r="J30" s="337">
        <f t="shared" si="0"/>
        <v>0</v>
      </c>
      <c r="K30" s="337">
        <f t="shared" si="0"/>
        <v>0</v>
      </c>
      <c r="L30" s="337">
        <f t="shared" si="63"/>
        <v>0</v>
      </c>
      <c r="M30" s="337">
        <f t="shared" si="63"/>
        <v>0</v>
      </c>
      <c r="N30" s="337">
        <f t="shared" si="63"/>
        <v>0</v>
      </c>
      <c r="O30" s="337">
        <f t="shared" si="63"/>
        <v>0</v>
      </c>
      <c r="P30" s="337">
        <f t="shared" si="63"/>
        <v>0</v>
      </c>
      <c r="Q30" s="337">
        <f t="shared" si="63"/>
        <v>0</v>
      </c>
      <c r="R30" s="337">
        <f t="shared" si="63"/>
        <v>0</v>
      </c>
      <c r="S30" s="337">
        <f t="shared" si="63"/>
        <v>0</v>
      </c>
      <c r="T30" s="337">
        <f t="shared" si="63"/>
        <v>0</v>
      </c>
      <c r="U30" s="337">
        <f t="shared" si="63"/>
        <v>0</v>
      </c>
      <c r="V30" s="337">
        <f t="shared" si="63"/>
        <v>0</v>
      </c>
      <c r="W30" s="337">
        <f t="shared" si="63"/>
        <v>0</v>
      </c>
      <c r="X30" s="337">
        <f t="shared" si="63"/>
        <v>0</v>
      </c>
      <c r="Y30" s="337">
        <f t="shared" si="63"/>
        <v>0</v>
      </c>
      <c r="Z30" s="337">
        <f t="shared" si="63"/>
        <v>0</v>
      </c>
      <c r="AA30" s="337">
        <f t="shared" si="63"/>
        <v>0</v>
      </c>
      <c r="AB30" s="337">
        <f t="shared" si="63"/>
        <v>0</v>
      </c>
      <c r="AC30" s="337">
        <f t="shared" si="63"/>
        <v>0</v>
      </c>
      <c r="AD30" s="337">
        <f t="shared" si="63"/>
        <v>0</v>
      </c>
      <c r="AE30" s="337">
        <f t="shared" si="63"/>
        <v>0</v>
      </c>
      <c r="AF30" s="337">
        <f t="shared" si="63"/>
        <v>0</v>
      </c>
      <c r="AG30" s="337">
        <f t="shared" si="63"/>
        <v>0</v>
      </c>
      <c r="AH30" s="337">
        <f t="shared" si="63"/>
        <v>2.3540000000000001</v>
      </c>
      <c r="AI30" s="337">
        <f t="shared" si="63"/>
        <v>0</v>
      </c>
      <c r="AJ30" s="337">
        <f t="shared" si="63"/>
        <v>0</v>
      </c>
      <c r="AK30" s="337">
        <f t="shared" si="63"/>
        <v>2.2000000000000002</v>
      </c>
      <c r="AL30" s="337">
        <f t="shared" si="63"/>
        <v>0</v>
      </c>
      <c r="AM30" s="337">
        <f t="shared" si="63"/>
        <v>0</v>
      </c>
      <c r="AN30" s="337">
        <f t="shared" si="63"/>
        <v>0</v>
      </c>
      <c r="AO30" s="337">
        <f t="shared" si="36"/>
        <v>2.2090000000000001</v>
      </c>
      <c r="AP30" s="337">
        <f t="shared" si="63"/>
        <v>0</v>
      </c>
      <c r="AQ30" s="337">
        <f t="shared" si="63"/>
        <v>0</v>
      </c>
      <c r="AR30" s="337">
        <f t="shared" si="63"/>
        <v>0</v>
      </c>
      <c r="AS30" s="337">
        <f t="shared" si="63"/>
        <v>0</v>
      </c>
      <c r="AT30" s="337">
        <f t="shared" si="63"/>
        <v>0</v>
      </c>
      <c r="AU30" s="337">
        <f t="shared" si="63"/>
        <v>0</v>
      </c>
      <c r="AV30" s="337">
        <f t="shared" si="63"/>
        <v>0</v>
      </c>
      <c r="AW30" s="337">
        <f t="shared" si="63"/>
        <v>0</v>
      </c>
      <c r="AX30" s="337">
        <f t="shared" si="63"/>
        <v>0</v>
      </c>
      <c r="AY30" s="337">
        <f t="shared" si="63"/>
        <v>0</v>
      </c>
      <c r="AZ30" s="337">
        <f t="shared" si="63"/>
        <v>0</v>
      </c>
      <c r="BA30" s="337">
        <f t="shared" si="63"/>
        <v>0</v>
      </c>
      <c r="BB30" s="337">
        <f t="shared" si="63"/>
        <v>0</v>
      </c>
      <c r="BC30" s="337">
        <f t="shared" si="63"/>
        <v>0</v>
      </c>
      <c r="BD30" s="337">
        <f t="shared" si="63"/>
        <v>0</v>
      </c>
      <c r="BE30" s="337">
        <f t="shared" si="63"/>
        <v>0</v>
      </c>
      <c r="BF30" s="337">
        <f t="shared" si="63"/>
        <v>0</v>
      </c>
      <c r="BG30" s="337">
        <f t="shared" si="63"/>
        <v>0</v>
      </c>
      <c r="BH30" s="337">
        <f t="shared" si="63"/>
        <v>0</v>
      </c>
      <c r="BI30" s="337">
        <f t="shared" si="63"/>
        <v>0</v>
      </c>
      <c r="BJ30" s="337">
        <f t="shared" si="63"/>
        <v>0</v>
      </c>
      <c r="BK30" s="337">
        <f t="shared" si="63"/>
        <v>0</v>
      </c>
      <c r="BL30" s="337">
        <f t="shared" si="63"/>
        <v>0</v>
      </c>
      <c r="BM30" s="337">
        <f t="shared" si="63"/>
        <v>0</v>
      </c>
      <c r="BN30" s="337">
        <f t="shared" si="63"/>
        <v>0</v>
      </c>
      <c r="BO30" s="337">
        <f t="shared" si="63"/>
        <v>0</v>
      </c>
      <c r="BP30" s="337">
        <f t="shared" si="63"/>
        <v>0</v>
      </c>
      <c r="BQ30" s="337">
        <f t="shared" ref="BQ30:BW30" si="64">BQ31+BQ32+BQ33</f>
        <v>2.2090000000000001</v>
      </c>
      <c r="BR30" s="337">
        <f t="shared" si="64"/>
        <v>4.1000000000000002E-2</v>
      </c>
      <c r="BS30" s="337">
        <f t="shared" si="64"/>
        <v>0</v>
      </c>
      <c r="BT30" s="337">
        <f t="shared" si="64"/>
        <v>3.8929999999999998</v>
      </c>
      <c r="BU30" s="337">
        <f t="shared" si="64"/>
        <v>0</v>
      </c>
      <c r="BV30" s="337">
        <f t="shared" si="64"/>
        <v>0</v>
      </c>
      <c r="BW30" s="337">
        <f t="shared" si="64"/>
        <v>0</v>
      </c>
      <c r="BX30" s="426" t="s">
        <v>284</v>
      </c>
      <c r="BY30" s="337">
        <f t="shared" si="40"/>
        <v>-0.14500000000000002</v>
      </c>
      <c r="BZ30" s="426" t="s">
        <v>284</v>
      </c>
      <c r="CA30" s="427" t="s">
        <v>385</v>
      </c>
    </row>
    <row r="31" spans="1:79" s="52" customFormat="1" ht="63.75" customHeight="1">
      <c r="A31" s="445" t="s">
        <v>1013</v>
      </c>
      <c r="B31" s="446" t="s">
        <v>1133</v>
      </c>
      <c r="C31" s="447" t="s">
        <v>385</v>
      </c>
      <c r="D31" s="448">
        <f>'12'!D31</f>
        <v>2.3540000000000001</v>
      </c>
      <c r="E31" s="448">
        <v>0</v>
      </c>
      <c r="F31" s="448">
        <f t="shared" si="34"/>
        <v>2.3540000000000001</v>
      </c>
      <c r="G31" s="448">
        <f t="shared" si="0"/>
        <v>0</v>
      </c>
      <c r="H31" s="448">
        <f t="shared" si="0"/>
        <v>0</v>
      </c>
      <c r="I31" s="448">
        <f t="shared" si="0"/>
        <v>2.2000000000000002</v>
      </c>
      <c r="J31" s="448">
        <f t="shared" si="0"/>
        <v>0</v>
      </c>
      <c r="K31" s="448">
        <f t="shared" si="0"/>
        <v>0</v>
      </c>
      <c r="L31" s="448">
        <v>0</v>
      </c>
      <c r="M31" s="448">
        <v>0</v>
      </c>
      <c r="N31" s="448">
        <v>0</v>
      </c>
      <c r="O31" s="448">
        <v>0</v>
      </c>
      <c r="P31" s="448">
        <v>0</v>
      </c>
      <c r="Q31" s="448">
        <v>0</v>
      </c>
      <c r="R31" s="448">
        <v>0</v>
      </c>
      <c r="S31" s="448">
        <v>0</v>
      </c>
      <c r="T31" s="448">
        <v>0</v>
      </c>
      <c r="U31" s="448">
        <v>0</v>
      </c>
      <c r="V31" s="448">
        <v>0</v>
      </c>
      <c r="W31" s="448">
        <v>0</v>
      </c>
      <c r="X31" s="448">
        <v>0</v>
      </c>
      <c r="Y31" s="448">
        <v>0</v>
      </c>
      <c r="Z31" s="448">
        <v>0</v>
      </c>
      <c r="AA31" s="448">
        <v>0</v>
      </c>
      <c r="AB31" s="448">
        <v>0</v>
      </c>
      <c r="AC31" s="448">
        <v>0</v>
      </c>
      <c r="AD31" s="448">
        <v>0</v>
      </c>
      <c r="AE31" s="448">
        <v>0</v>
      </c>
      <c r="AF31" s="448">
        <v>0</v>
      </c>
      <c r="AG31" s="448">
        <v>0</v>
      </c>
      <c r="AH31" s="448">
        <f>D31</f>
        <v>2.3540000000000001</v>
      </c>
      <c r="AI31" s="448">
        <v>0</v>
      </c>
      <c r="AJ31" s="448">
        <v>0</v>
      </c>
      <c r="AK31" s="448">
        <v>2.2000000000000002</v>
      </c>
      <c r="AL31" s="448">
        <v>0</v>
      </c>
      <c r="AM31" s="448">
        <v>0</v>
      </c>
      <c r="AN31" s="448">
        <v>0</v>
      </c>
      <c r="AO31" s="448">
        <f t="shared" si="36"/>
        <v>2.2090000000000001</v>
      </c>
      <c r="AP31" s="448">
        <v>0</v>
      </c>
      <c r="AQ31" s="448">
        <v>0</v>
      </c>
      <c r="AR31" s="448">
        <v>0</v>
      </c>
      <c r="AS31" s="448">
        <v>0</v>
      </c>
      <c r="AT31" s="448">
        <v>0</v>
      </c>
      <c r="AU31" s="448">
        <v>0</v>
      </c>
      <c r="AV31" s="448">
        <v>0</v>
      </c>
      <c r="AW31" s="448">
        <v>0</v>
      </c>
      <c r="AX31" s="448">
        <v>0</v>
      </c>
      <c r="AY31" s="448">
        <v>0</v>
      </c>
      <c r="AZ31" s="448">
        <v>0</v>
      </c>
      <c r="BA31" s="448">
        <v>0</v>
      </c>
      <c r="BB31" s="448">
        <v>0</v>
      </c>
      <c r="BC31" s="448">
        <v>0</v>
      </c>
      <c r="BD31" s="448">
        <v>0</v>
      </c>
      <c r="BE31" s="448">
        <v>0</v>
      </c>
      <c r="BF31" s="448">
        <v>0</v>
      </c>
      <c r="BG31" s="448">
        <v>0</v>
      </c>
      <c r="BH31" s="448">
        <v>0</v>
      </c>
      <c r="BI31" s="448">
        <v>0</v>
      </c>
      <c r="BJ31" s="448">
        <v>0</v>
      </c>
      <c r="BK31" s="448">
        <v>0</v>
      </c>
      <c r="BL31" s="448">
        <v>0</v>
      </c>
      <c r="BM31" s="448">
        <v>0</v>
      </c>
      <c r="BN31" s="448">
        <v>0</v>
      </c>
      <c r="BO31" s="448">
        <v>0</v>
      </c>
      <c r="BP31" s="448">
        <v>0</v>
      </c>
      <c r="BQ31" s="448">
        <f>'12'!I31</f>
        <v>2.2090000000000001</v>
      </c>
      <c r="BR31" s="448">
        <f>0.025+0.016</f>
        <v>4.1000000000000002E-2</v>
      </c>
      <c r="BS31" s="448">
        <v>0</v>
      </c>
      <c r="BT31" s="448">
        <v>3.8929999999999998</v>
      </c>
      <c r="BU31" s="448">
        <v>0</v>
      </c>
      <c r="BV31" s="448">
        <v>0</v>
      </c>
      <c r="BW31" s="448">
        <v>0</v>
      </c>
      <c r="BX31" s="476" t="s">
        <v>284</v>
      </c>
      <c r="BY31" s="448">
        <f t="shared" si="40"/>
        <v>-0.14500000000000002</v>
      </c>
      <c r="BZ31" s="476" t="s">
        <v>284</v>
      </c>
      <c r="CA31" s="477" t="s">
        <v>385</v>
      </c>
    </row>
    <row r="32" spans="1:79" s="52" customFormat="1" ht="63" customHeight="1">
      <c r="A32" s="450" t="s">
        <v>1018</v>
      </c>
      <c r="B32" s="451" t="s">
        <v>1134</v>
      </c>
      <c r="C32" s="447" t="s">
        <v>385</v>
      </c>
      <c r="D32" s="448">
        <v>0</v>
      </c>
      <c r="E32" s="448">
        <v>0</v>
      </c>
      <c r="F32" s="448">
        <f>M32+T32+AA32+AH32</f>
        <v>0</v>
      </c>
      <c r="G32" s="448">
        <f t="shared" si="0"/>
        <v>0</v>
      </c>
      <c r="H32" s="448">
        <f t="shared" si="0"/>
        <v>0</v>
      </c>
      <c r="I32" s="448">
        <f t="shared" si="0"/>
        <v>0</v>
      </c>
      <c r="J32" s="448">
        <f t="shared" si="0"/>
        <v>0</v>
      </c>
      <c r="K32" s="448">
        <f t="shared" si="0"/>
        <v>0</v>
      </c>
      <c r="L32" s="448">
        <v>0</v>
      </c>
      <c r="M32" s="448">
        <v>0</v>
      </c>
      <c r="N32" s="448">
        <v>0</v>
      </c>
      <c r="O32" s="448">
        <v>0</v>
      </c>
      <c r="P32" s="448">
        <v>0</v>
      </c>
      <c r="Q32" s="448">
        <v>0</v>
      </c>
      <c r="R32" s="448">
        <v>0</v>
      </c>
      <c r="S32" s="448">
        <v>0</v>
      </c>
      <c r="T32" s="448">
        <v>0</v>
      </c>
      <c r="U32" s="448">
        <v>0</v>
      </c>
      <c r="V32" s="448">
        <v>0</v>
      </c>
      <c r="W32" s="448">
        <v>0</v>
      </c>
      <c r="X32" s="448">
        <v>0</v>
      </c>
      <c r="Y32" s="448">
        <v>0</v>
      </c>
      <c r="Z32" s="448">
        <v>0</v>
      </c>
      <c r="AA32" s="448">
        <v>0</v>
      </c>
      <c r="AB32" s="448">
        <v>0</v>
      </c>
      <c r="AC32" s="448">
        <v>0</v>
      </c>
      <c r="AD32" s="448">
        <v>0</v>
      </c>
      <c r="AE32" s="448">
        <v>0</v>
      </c>
      <c r="AF32" s="448">
        <v>0</v>
      </c>
      <c r="AG32" s="448">
        <v>0</v>
      </c>
      <c r="AH32" s="448">
        <v>0</v>
      </c>
      <c r="AI32" s="448">
        <v>0</v>
      </c>
      <c r="AJ32" s="448">
        <v>0</v>
      </c>
      <c r="AK32" s="448">
        <v>0</v>
      </c>
      <c r="AL32" s="448">
        <v>0</v>
      </c>
      <c r="AM32" s="448">
        <v>0</v>
      </c>
      <c r="AN32" s="448">
        <v>0</v>
      </c>
      <c r="AO32" s="448">
        <f t="shared" si="36"/>
        <v>0</v>
      </c>
      <c r="AP32" s="448">
        <v>0</v>
      </c>
      <c r="AQ32" s="448">
        <v>0</v>
      </c>
      <c r="AR32" s="448">
        <v>0</v>
      </c>
      <c r="AS32" s="448">
        <v>0</v>
      </c>
      <c r="AT32" s="448">
        <v>0</v>
      </c>
      <c r="AU32" s="448">
        <v>0</v>
      </c>
      <c r="AV32" s="448">
        <v>0</v>
      </c>
      <c r="AW32" s="448">
        <v>0</v>
      </c>
      <c r="AX32" s="448">
        <v>0</v>
      </c>
      <c r="AY32" s="448">
        <v>0</v>
      </c>
      <c r="AZ32" s="448">
        <v>0</v>
      </c>
      <c r="BA32" s="448">
        <v>0</v>
      </c>
      <c r="BB32" s="448">
        <v>0</v>
      </c>
      <c r="BC32" s="448">
        <v>0</v>
      </c>
      <c r="BD32" s="448">
        <v>0</v>
      </c>
      <c r="BE32" s="448">
        <v>0</v>
      </c>
      <c r="BF32" s="448">
        <v>0</v>
      </c>
      <c r="BG32" s="448">
        <v>0</v>
      </c>
      <c r="BH32" s="448">
        <v>0</v>
      </c>
      <c r="BI32" s="448">
        <v>0</v>
      </c>
      <c r="BJ32" s="448">
        <v>0</v>
      </c>
      <c r="BK32" s="448">
        <v>0</v>
      </c>
      <c r="BL32" s="448">
        <v>0</v>
      </c>
      <c r="BM32" s="448">
        <v>0</v>
      </c>
      <c r="BN32" s="448">
        <v>0</v>
      </c>
      <c r="BO32" s="448">
        <v>0</v>
      </c>
      <c r="BP32" s="448">
        <v>0</v>
      </c>
      <c r="BQ32" s="448">
        <v>0</v>
      </c>
      <c r="BR32" s="448">
        <v>0</v>
      </c>
      <c r="BS32" s="448">
        <v>0</v>
      </c>
      <c r="BT32" s="448">
        <v>0</v>
      </c>
      <c r="BU32" s="448">
        <v>0</v>
      </c>
      <c r="BV32" s="448">
        <v>0</v>
      </c>
      <c r="BW32" s="448">
        <v>0</v>
      </c>
      <c r="BX32" s="476" t="s">
        <v>284</v>
      </c>
      <c r="BY32" s="448">
        <f t="shared" si="40"/>
        <v>0</v>
      </c>
      <c r="BZ32" s="476" t="s">
        <v>284</v>
      </c>
      <c r="CA32" s="477" t="s">
        <v>385</v>
      </c>
    </row>
    <row r="33" spans="1:79" s="52" customFormat="1" ht="62.25" customHeight="1">
      <c r="A33" s="450" t="s">
        <v>1020</v>
      </c>
      <c r="B33" s="451" t="s">
        <v>1135</v>
      </c>
      <c r="C33" s="447" t="s">
        <v>385</v>
      </c>
      <c r="D33" s="448">
        <v>0</v>
      </c>
      <c r="E33" s="448">
        <v>0</v>
      </c>
      <c r="F33" s="448">
        <v>0</v>
      </c>
      <c r="G33" s="448">
        <v>0</v>
      </c>
      <c r="H33" s="448">
        <v>0</v>
      </c>
      <c r="I33" s="448">
        <v>0</v>
      </c>
      <c r="J33" s="448">
        <v>0</v>
      </c>
      <c r="K33" s="448">
        <v>0</v>
      </c>
      <c r="L33" s="448">
        <v>0</v>
      </c>
      <c r="M33" s="448">
        <v>0</v>
      </c>
      <c r="N33" s="448">
        <v>0</v>
      </c>
      <c r="O33" s="448">
        <v>0</v>
      </c>
      <c r="P33" s="448">
        <v>0</v>
      </c>
      <c r="Q33" s="448">
        <v>0</v>
      </c>
      <c r="R33" s="448">
        <v>0</v>
      </c>
      <c r="S33" s="448">
        <v>0</v>
      </c>
      <c r="T33" s="448">
        <v>0</v>
      </c>
      <c r="U33" s="448">
        <v>0</v>
      </c>
      <c r="V33" s="448">
        <v>0</v>
      </c>
      <c r="W33" s="448">
        <v>0</v>
      </c>
      <c r="X33" s="448">
        <v>0</v>
      </c>
      <c r="Y33" s="448">
        <v>0</v>
      </c>
      <c r="Z33" s="448">
        <v>0</v>
      </c>
      <c r="AA33" s="448">
        <v>0</v>
      </c>
      <c r="AB33" s="448">
        <v>0</v>
      </c>
      <c r="AC33" s="448">
        <v>0</v>
      </c>
      <c r="AD33" s="448">
        <v>0</v>
      </c>
      <c r="AE33" s="448">
        <v>0</v>
      </c>
      <c r="AF33" s="448">
        <v>0</v>
      </c>
      <c r="AG33" s="448">
        <v>0</v>
      </c>
      <c r="AH33" s="448">
        <v>0</v>
      </c>
      <c r="AI33" s="448">
        <v>0</v>
      </c>
      <c r="AJ33" s="448">
        <v>0</v>
      </c>
      <c r="AK33" s="448">
        <v>0</v>
      </c>
      <c r="AL33" s="448">
        <v>0</v>
      </c>
      <c r="AM33" s="448">
        <v>0</v>
      </c>
      <c r="AN33" s="448">
        <v>0</v>
      </c>
      <c r="AO33" s="448">
        <f t="shared" si="36"/>
        <v>0</v>
      </c>
      <c r="AP33" s="448">
        <v>0</v>
      </c>
      <c r="AQ33" s="448">
        <v>0</v>
      </c>
      <c r="AR33" s="448">
        <v>0</v>
      </c>
      <c r="AS33" s="448">
        <v>0</v>
      </c>
      <c r="AT33" s="448">
        <v>0</v>
      </c>
      <c r="AU33" s="448">
        <v>0</v>
      </c>
      <c r="AV33" s="448">
        <v>0</v>
      </c>
      <c r="AW33" s="448">
        <v>0</v>
      </c>
      <c r="AX33" s="448">
        <v>0</v>
      </c>
      <c r="AY33" s="448">
        <v>0</v>
      </c>
      <c r="AZ33" s="448">
        <v>0</v>
      </c>
      <c r="BA33" s="448">
        <v>0</v>
      </c>
      <c r="BB33" s="448">
        <v>0</v>
      </c>
      <c r="BC33" s="448">
        <v>0</v>
      </c>
      <c r="BD33" s="448">
        <v>0</v>
      </c>
      <c r="BE33" s="448">
        <v>0</v>
      </c>
      <c r="BF33" s="448">
        <v>0</v>
      </c>
      <c r="BG33" s="448">
        <v>0</v>
      </c>
      <c r="BH33" s="448">
        <v>0</v>
      </c>
      <c r="BI33" s="448">
        <v>0</v>
      </c>
      <c r="BJ33" s="448">
        <v>0</v>
      </c>
      <c r="BK33" s="448">
        <v>0</v>
      </c>
      <c r="BL33" s="448">
        <v>0</v>
      </c>
      <c r="BM33" s="448">
        <v>0</v>
      </c>
      <c r="BN33" s="448">
        <v>0</v>
      </c>
      <c r="BO33" s="448">
        <v>0</v>
      </c>
      <c r="BP33" s="448">
        <v>0</v>
      </c>
      <c r="BQ33" s="448">
        <v>0</v>
      </c>
      <c r="BR33" s="448">
        <v>0</v>
      </c>
      <c r="BS33" s="448">
        <v>0</v>
      </c>
      <c r="BT33" s="448">
        <v>0</v>
      </c>
      <c r="BU33" s="448">
        <v>0</v>
      </c>
      <c r="BV33" s="448">
        <v>0</v>
      </c>
      <c r="BW33" s="448">
        <v>0</v>
      </c>
      <c r="BX33" s="476" t="s">
        <v>284</v>
      </c>
      <c r="BY33" s="448">
        <f t="shared" si="40"/>
        <v>0</v>
      </c>
      <c r="BZ33" s="476" t="s">
        <v>284</v>
      </c>
      <c r="CA33" s="477" t="s">
        <v>385</v>
      </c>
    </row>
    <row r="34" spans="1:79" s="52" customFormat="1" ht="42.75" customHeight="1">
      <c r="A34" s="334" t="s">
        <v>481</v>
      </c>
      <c r="B34" s="335" t="s">
        <v>1136</v>
      </c>
      <c r="C34" s="336" t="s">
        <v>385</v>
      </c>
      <c r="D34" s="337">
        <v>0</v>
      </c>
      <c r="E34" s="337">
        <v>0</v>
      </c>
      <c r="F34" s="337">
        <v>0</v>
      </c>
      <c r="G34" s="337">
        <v>0</v>
      </c>
      <c r="H34" s="337">
        <v>0</v>
      </c>
      <c r="I34" s="337">
        <v>0</v>
      </c>
      <c r="J34" s="337">
        <v>0</v>
      </c>
      <c r="K34" s="337">
        <v>0</v>
      </c>
      <c r="L34" s="337">
        <v>0</v>
      </c>
      <c r="M34" s="337">
        <v>0</v>
      </c>
      <c r="N34" s="337">
        <v>0</v>
      </c>
      <c r="O34" s="337">
        <v>0</v>
      </c>
      <c r="P34" s="337">
        <v>0</v>
      </c>
      <c r="Q34" s="337">
        <v>0</v>
      </c>
      <c r="R34" s="337">
        <v>0</v>
      </c>
      <c r="S34" s="337">
        <v>0</v>
      </c>
      <c r="T34" s="337">
        <v>0</v>
      </c>
      <c r="U34" s="337">
        <v>0</v>
      </c>
      <c r="V34" s="337">
        <v>0</v>
      </c>
      <c r="W34" s="337">
        <v>0</v>
      </c>
      <c r="X34" s="337">
        <v>0</v>
      </c>
      <c r="Y34" s="337">
        <v>0</v>
      </c>
      <c r="Z34" s="337">
        <v>0</v>
      </c>
      <c r="AA34" s="337">
        <v>0</v>
      </c>
      <c r="AB34" s="337">
        <v>0</v>
      </c>
      <c r="AC34" s="337">
        <v>0</v>
      </c>
      <c r="AD34" s="337">
        <v>0</v>
      </c>
      <c r="AE34" s="337">
        <v>0</v>
      </c>
      <c r="AF34" s="337">
        <v>0</v>
      </c>
      <c r="AG34" s="337">
        <v>0</v>
      </c>
      <c r="AH34" s="337">
        <v>0</v>
      </c>
      <c r="AI34" s="337">
        <v>0</v>
      </c>
      <c r="AJ34" s="337">
        <v>0</v>
      </c>
      <c r="AK34" s="337">
        <v>0</v>
      </c>
      <c r="AL34" s="337">
        <v>0</v>
      </c>
      <c r="AM34" s="337">
        <v>0</v>
      </c>
      <c r="AN34" s="337">
        <v>0</v>
      </c>
      <c r="AO34" s="337">
        <v>0</v>
      </c>
      <c r="AP34" s="337">
        <v>0</v>
      </c>
      <c r="AQ34" s="337">
        <v>0</v>
      </c>
      <c r="AR34" s="337">
        <v>0</v>
      </c>
      <c r="AS34" s="337">
        <v>0</v>
      </c>
      <c r="AT34" s="337">
        <v>0</v>
      </c>
      <c r="AU34" s="337">
        <v>0</v>
      </c>
      <c r="AV34" s="337">
        <v>0</v>
      </c>
      <c r="AW34" s="337">
        <v>0</v>
      </c>
      <c r="AX34" s="337">
        <v>0</v>
      </c>
      <c r="AY34" s="337">
        <v>0</v>
      </c>
      <c r="AZ34" s="337">
        <v>0</v>
      </c>
      <c r="BA34" s="337">
        <v>0</v>
      </c>
      <c r="BB34" s="337">
        <v>0</v>
      </c>
      <c r="BC34" s="337">
        <v>0</v>
      </c>
      <c r="BD34" s="337">
        <v>0</v>
      </c>
      <c r="BE34" s="337">
        <v>0</v>
      </c>
      <c r="BF34" s="337">
        <v>0</v>
      </c>
      <c r="BG34" s="337">
        <v>0</v>
      </c>
      <c r="BH34" s="337">
        <v>0</v>
      </c>
      <c r="BI34" s="337">
        <v>0</v>
      </c>
      <c r="BJ34" s="337">
        <v>0</v>
      </c>
      <c r="BK34" s="337">
        <v>0</v>
      </c>
      <c r="BL34" s="337">
        <v>0</v>
      </c>
      <c r="BM34" s="337">
        <v>0</v>
      </c>
      <c r="BN34" s="337">
        <v>0</v>
      </c>
      <c r="BO34" s="337">
        <v>0</v>
      </c>
      <c r="BP34" s="337">
        <v>0</v>
      </c>
      <c r="BQ34" s="337">
        <v>0</v>
      </c>
      <c r="BR34" s="337">
        <v>0</v>
      </c>
      <c r="BS34" s="337">
        <v>0</v>
      </c>
      <c r="BT34" s="337">
        <v>0</v>
      </c>
      <c r="BU34" s="337">
        <v>0</v>
      </c>
      <c r="BV34" s="337">
        <v>0</v>
      </c>
      <c r="BW34" s="337">
        <v>0</v>
      </c>
      <c r="BX34" s="426" t="s">
        <v>284</v>
      </c>
      <c r="BY34" s="337">
        <f t="shared" si="40"/>
        <v>0</v>
      </c>
      <c r="BZ34" s="426" t="s">
        <v>284</v>
      </c>
      <c r="CA34" s="427" t="s">
        <v>385</v>
      </c>
    </row>
    <row r="35" spans="1:79" s="52" customFormat="1" ht="74.25" customHeight="1">
      <c r="A35" s="450" t="s">
        <v>1041</v>
      </c>
      <c r="B35" s="451" t="s">
        <v>1137</v>
      </c>
      <c r="C35" s="447" t="s">
        <v>385</v>
      </c>
      <c r="D35" s="448">
        <v>0</v>
      </c>
      <c r="E35" s="448">
        <v>0</v>
      </c>
      <c r="F35" s="448">
        <v>0</v>
      </c>
      <c r="G35" s="448">
        <v>0</v>
      </c>
      <c r="H35" s="448">
        <v>0</v>
      </c>
      <c r="I35" s="448">
        <v>0</v>
      </c>
      <c r="J35" s="448">
        <v>0</v>
      </c>
      <c r="K35" s="448">
        <v>0</v>
      </c>
      <c r="L35" s="448">
        <v>0</v>
      </c>
      <c r="M35" s="448">
        <v>0</v>
      </c>
      <c r="N35" s="448">
        <v>0</v>
      </c>
      <c r="O35" s="448">
        <v>0</v>
      </c>
      <c r="P35" s="448">
        <v>0</v>
      </c>
      <c r="Q35" s="448">
        <v>0</v>
      </c>
      <c r="R35" s="448">
        <v>0</v>
      </c>
      <c r="S35" s="448">
        <v>0</v>
      </c>
      <c r="T35" s="448">
        <v>0</v>
      </c>
      <c r="U35" s="448">
        <v>0</v>
      </c>
      <c r="V35" s="448">
        <v>0</v>
      </c>
      <c r="W35" s="448">
        <v>0</v>
      </c>
      <c r="X35" s="448">
        <v>0</v>
      </c>
      <c r="Y35" s="448">
        <v>0</v>
      </c>
      <c r="Z35" s="448">
        <v>0</v>
      </c>
      <c r="AA35" s="448">
        <v>0</v>
      </c>
      <c r="AB35" s="448">
        <v>0</v>
      </c>
      <c r="AC35" s="448">
        <v>0</v>
      </c>
      <c r="AD35" s="448">
        <v>0</v>
      </c>
      <c r="AE35" s="448">
        <v>0</v>
      </c>
      <c r="AF35" s="448">
        <v>0</v>
      </c>
      <c r="AG35" s="448">
        <v>0</v>
      </c>
      <c r="AH35" s="448">
        <v>0</v>
      </c>
      <c r="AI35" s="448">
        <v>0</v>
      </c>
      <c r="AJ35" s="448">
        <v>0</v>
      </c>
      <c r="AK35" s="448">
        <v>0</v>
      </c>
      <c r="AL35" s="448">
        <v>0</v>
      </c>
      <c r="AM35" s="448">
        <v>0</v>
      </c>
      <c r="AN35" s="448">
        <v>0</v>
      </c>
      <c r="AO35" s="448">
        <v>0</v>
      </c>
      <c r="AP35" s="448">
        <v>0</v>
      </c>
      <c r="AQ35" s="448">
        <v>0</v>
      </c>
      <c r="AR35" s="448">
        <v>0</v>
      </c>
      <c r="AS35" s="448">
        <v>0</v>
      </c>
      <c r="AT35" s="448">
        <v>0</v>
      </c>
      <c r="AU35" s="448">
        <v>0</v>
      </c>
      <c r="AV35" s="448">
        <v>0</v>
      </c>
      <c r="AW35" s="448">
        <v>0</v>
      </c>
      <c r="AX35" s="448">
        <v>0</v>
      </c>
      <c r="AY35" s="448">
        <v>0</v>
      </c>
      <c r="AZ35" s="448">
        <v>0</v>
      </c>
      <c r="BA35" s="448">
        <v>0</v>
      </c>
      <c r="BB35" s="448">
        <v>0</v>
      </c>
      <c r="BC35" s="448">
        <v>0</v>
      </c>
      <c r="BD35" s="448">
        <v>0</v>
      </c>
      <c r="BE35" s="448">
        <v>0</v>
      </c>
      <c r="BF35" s="448">
        <v>0</v>
      </c>
      <c r="BG35" s="448">
        <v>0</v>
      </c>
      <c r="BH35" s="448">
        <v>0</v>
      </c>
      <c r="BI35" s="448">
        <v>0</v>
      </c>
      <c r="BJ35" s="448">
        <v>0</v>
      </c>
      <c r="BK35" s="448">
        <v>0</v>
      </c>
      <c r="BL35" s="448">
        <v>0</v>
      </c>
      <c r="BM35" s="448">
        <v>0</v>
      </c>
      <c r="BN35" s="448">
        <v>0</v>
      </c>
      <c r="BO35" s="448">
        <v>0</v>
      </c>
      <c r="BP35" s="448">
        <v>0</v>
      </c>
      <c r="BQ35" s="448">
        <v>0</v>
      </c>
      <c r="BR35" s="448">
        <v>0</v>
      </c>
      <c r="BS35" s="448">
        <v>0</v>
      </c>
      <c r="BT35" s="448">
        <v>0</v>
      </c>
      <c r="BU35" s="448">
        <v>0</v>
      </c>
      <c r="BV35" s="448">
        <v>0</v>
      </c>
      <c r="BW35" s="448">
        <v>0</v>
      </c>
      <c r="BX35" s="476" t="s">
        <v>284</v>
      </c>
      <c r="BY35" s="448">
        <f t="shared" si="40"/>
        <v>0</v>
      </c>
      <c r="BZ35" s="476" t="s">
        <v>284</v>
      </c>
      <c r="CA35" s="477" t="s">
        <v>385</v>
      </c>
    </row>
    <row r="36" spans="1:79" s="52" customFormat="1" ht="61.5" customHeight="1">
      <c r="A36" s="450" t="s">
        <v>1042</v>
      </c>
      <c r="B36" s="451" t="s">
        <v>1138</v>
      </c>
      <c r="C36" s="447" t="s">
        <v>385</v>
      </c>
      <c r="D36" s="448">
        <v>0</v>
      </c>
      <c r="E36" s="448">
        <v>0</v>
      </c>
      <c r="F36" s="448">
        <v>0</v>
      </c>
      <c r="G36" s="448">
        <v>0</v>
      </c>
      <c r="H36" s="448">
        <v>0</v>
      </c>
      <c r="I36" s="448">
        <v>0</v>
      </c>
      <c r="J36" s="448">
        <v>0</v>
      </c>
      <c r="K36" s="448">
        <v>0</v>
      </c>
      <c r="L36" s="448">
        <v>0</v>
      </c>
      <c r="M36" s="448">
        <v>0</v>
      </c>
      <c r="N36" s="448">
        <v>0</v>
      </c>
      <c r="O36" s="448">
        <v>0</v>
      </c>
      <c r="P36" s="448">
        <v>0</v>
      </c>
      <c r="Q36" s="448">
        <v>0</v>
      </c>
      <c r="R36" s="448">
        <v>0</v>
      </c>
      <c r="S36" s="448">
        <v>0</v>
      </c>
      <c r="T36" s="448">
        <v>0</v>
      </c>
      <c r="U36" s="448">
        <v>0</v>
      </c>
      <c r="V36" s="448">
        <v>0</v>
      </c>
      <c r="W36" s="448">
        <v>0</v>
      </c>
      <c r="X36" s="448">
        <v>0</v>
      </c>
      <c r="Y36" s="448">
        <v>0</v>
      </c>
      <c r="Z36" s="448">
        <v>0</v>
      </c>
      <c r="AA36" s="448">
        <v>0</v>
      </c>
      <c r="AB36" s="448">
        <v>0</v>
      </c>
      <c r="AC36" s="448">
        <v>0</v>
      </c>
      <c r="AD36" s="448">
        <v>0</v>
      </c>
      <c r="AE36" s="448">
        <v>0</v>
      </c>
      <c r="AF36" s="448">
        <v>0</v>
      </c>
      <c r="AG36" s="448">
        <v>0</v>
      </c>
      <c r="AH36" s="448">
        <v>0</v>
      </c>
      <c r="AI36" s="448">
        <v>0</v>
      </c>
      <c r="AJ36" s="448">
        <v>0</v>
      </c>
      <c r="AK36" s="448">
        <v>0</v>
      </c>
      <c r="AL36" s="448">
        <v>0</v>
      </c>
      <c r="AM36" s="448">
        <v>0</v>
      </c>
      <c r="AN36" s="448">
        <v>0</v>
      </c>
      <c r="AO36" s="448">
        <v>0</v>
      </c>
      <c r="AP36" s="448">
        <v>0</v>
      </c>
      <c r="AQ36" s="448">
        <v>0</v>
      </c>
      <c r="AR36" s="448">
        <v>0</v>
      </c>
      <c r="AS36" s="448">
        <v>0</v>
      </c>
      <c r="AT36" s="448">
        <v>0</v>
      </c>
      <c r="AU36" s="448">
        <v>0</v>
      </c>
      <c r="AV36" s="448">
        <v>0</v>
      </c>
      <c r="AW36" s="448">
        <v>0</v>
      </c>
      <c r="AX36" s="448">
        <v>0</v>
      </c>
      <c r="AY36" s="448">
        <v>0</v>
      </c>
      <c r="AZ36" s="448">
        <v>0</v>
      </c>
      <c r="BA36" s="448">
        <v>0</v>
      </c>
      <c r="BB36" s="448">
        <v>0</v>
      </c>
      <c r="BC36" s="448">
        <v>0</v>
      </c>
      <c r="BD36" s="448">
        <v>0</v>
      </c>
      <c r="BE36" s="448">
        <v>0</v>
      </c>
      <c r="BF36" s="448">
        <v>0</v>
      </c>
      <c r="BG36" s="448">
        <v>0</v>
      </c>
      <c r="BH36" s="448">
        <v>0</v>
      </c>
      <c r="BI36" s="448">
        <v>0</v>
      </c>
      <c r="BJ36" s="448">
        <v>0</v>
      </c>
      <c r="BK36" s="448">
        <v>0</v>
      </c>
      <c r="BL36" s="448">
        <v>0</v>
      </c>
      <c r="BM36" s="448">
        <v>0</v>
      </c>
      <c r="BN36" s="448">
        <v>0</v>
      </c>
      <c r="BO36" s="448">
        <v>0</v>
      </c>
      <c r="BP36" s="448">
        <v>0</v>
      </c>
      <c r="BQ36" s="448">
        <v>0</v>
      </c>
      <c r="BR36" s="448">
        <v>0</v>
      </c>
      <c r="BS36" s="448">
        <v>0</v>
      </c>
      <c r="BT36" s="448">
        <v>0</v>
      </c>
      <c r="BU36" s="448">
        <v>0</v>
      </c>
      <c r="BV36" s="448">
        <v>0</v>
      </c>
      <c r="BW36" s="448">
        <v>0</v>
      </c>
      <c r="BX36" s="476" t="s">
        <v>284</v>
      </c>
      <c r="BY36" s="448">
        <f t="shared" si="40"/>
        <v>0</v>
      </c>
      <c r="BZ36" s="476" t="s">
        <v>284</v>
      </c>
      <c r="CA36" s="477" t="s">
        <v>385</v>
      </c>
    </row>
    <row r="37" spans="1:79" s="52" customFormat="1" ht="42.75" customHeight="1">
      <c r="A37" s="334" t="s">
        <v>483</v>
      </c>
      <c r="B37" s="335" t="s">
        <v>1139</v>
      </c>
      <c r="C37" s="336" t="s">
        <v>385</v>
      </c>
      <c r="D37" s="337">
        <v>0</v>
      </c>
      <c r="E37" s="337">
        <v>0</v>
      </c>
      <c r="F37" s="337">
        <v>0</v>
      </c>
      <c r="G37" s="337">
        <v>0</v>
      </c>
      <c r="H37" s="337">
        <v>0</v>
      </c>
      <c r="I37" s="337">
        <v>0</v>
      </c>
      <c r="J37" s="337">
        <v>0</v>
      </c>
      <c r="K37" s="337">
        <v>0</v>
      </c>
      <c r="L37" s="337">
        <v>0</v>
      </c>
      <c r="M37" s="337">
        <v>0</v>
      </c>
      <c r="N37" s="337">
        <v>0</v>
      </c>
      <c r="O37" s="337">
        <v>0</v>
      </c>
      <c r="P37" s="337">
        <v>0</v>
      </c>
      <c r="Q37" s="337">
        <v>0</v>
      </c>
      <c r="R37" s="337">
        <v>0</v>
      </c>
      <c r="S37" s="337">
        <v>0</v>
      </c>
      <c r="T37" s="337">
        <v>0</v>
      </c>
      <c r="U37" s="337">
        <v>0</v>
      </c>
      <c r="V37" s="337">
        <v>0</v>
      </c>
      <c r="W37" s="337">
        <v>0</v>
      </c>
      <c r="X37" s="337">
        <v>0</v>
      </c>
      <c r="Y37" s="337">
        <v>0</v>
      </c>
      <c r="Z37" s="337">
        <v>0</v>
      </c>
      <c r="AA37" s="337">
        <v>0</v>
      </c>
      <c r="AB37" s="337">
        <v>0</v>
      </c>
      <c r="AC37" s="337">
        <v>0</v>
      </c>
      <c r="AD37" s="337">
        <v>0</v>
      </c>
      <c r="AE37" s="337">
        <v>0</v>
      </c>
      <c r="AF37" s="337">
        <v>0</v>
      </c>
      <c r="AG37" s="337">
        <v>0</v>
      </c>
      <c r="AH37" s="337">
        <v>0</v>
      </c>
      <c r="AI37" s="337">
        <v>0</v>
      </c>
      <c r="AJ37" s="337">
        <v>0</v>
      </c>
      <c r="AK37" s="337">
        <v>0</v>
      </c>
      <c r="AL37" s="337">
        <v>0</v>
      </c>
      <c r="AM37" s="337">
        <v>0</v>
      </c>
      <c r="AN37" s="337">
        <v>0</v>
      </c>
      <c r="AO37" s="337">
        <v>0</v>
      </c>
      <c r="AP37" s="337">
        <v>0</v>
      </c>
      <c r="AQ37" s="337">
        <v>0</v>
      </c>
      <c r="AR37" s="337">
        <v>0</v>
      </c>
      <c r="AS37" s="337">
        <v>0</v>
      </c>
      <c r="AT37" s="337">
        <v>0</v>
      </c>
      <c r="AU37" s="337">
        <v>0</v>
      </c>
      <c r="AV37" s="337">
        <v>0</v>
      </c>
      <c r="AW37" s="337">
        <v>0</v>
      </c>
      <c r="AX37" s="337">
        <v>0</v>
      </c>
      <c r="AY37" s="337">
        <v>0</v>
      </c>
      <c r="AZ37" s="337">
        <v>0</v>
      </c>
      <c r="BA37" s="337">
        <v>0</v>
      </c>
      <c r="BB37" s="337">
        <v>0</v>
      </c>
      <c r="BC37" s="337">
        <v>0</v>
      </c>
      <c r="BD37" s="337">
        <v>0</v>
      </c>
      <c r="BE37" s="337">
        <v>0</v>
      </c>
      <c r="BF37" s="337">
        <v>0</v>
      </c>
      <c r="BG37" s="337">
        <v>0</v>
      </c>
      <c r="BH37" s="337">
        <v>0</v>
      </c>
      <c r="BI37" s="337">
        <v>0</v>
      </c>
      <c r="BJ37" s="337">
        <v>0</v>
      </c>
      <c r="BK37" s="337">
        <v>0</v>
      </c>
      <c r="BL37" s="337">
        <v>0</v>
      </c>
      <c r="BM37" s="337">
        <v>0</v>
      </c>
      <c r="BN37" s="337">
        <v>0</v>
      </c>
      <c r="BO37" s="337">
        <v>0</v>
      </c>
      <c r="BP37" s="337">
        <v>0</v>
      </c>
      <c r="BQ37" s="337">
        <v>0</v>
      </c>
      <c r="BR37" s="337">
        <v>0</v>
      </c>
      <c r="BS37" s="337">
        <v>0</v>
      </c>
      <c r="BT37" s="337">
        <v>0</v>
      </c>
      <c r="BU37" s="337">
        <v>0</v>
      </c>
      <c r="BV37" s="337">
        <v>0</v>
      </c>
      <c r="BW37" s="337">
        <v>0</v>
      </c>
      <c r="BX37" s="426" t="s">
        <v>284</v>
      </c>
      <c r="BY37" s="337">
        <f t="shared" si="40"/>
        <v>0</v>
      </c>
      <c r="BZ37" s="426" t="s">
        <v>284</v>
      </c>
      <c r="CA37" s="427" t="s">
        <v>385</v>
      </c>
    </row>
    <row r="38" spans="1:79" s="52" customFormat="1" ht="42.75" customHeight="1">
      <c r="A38" s="450" t="s">
        <v>1140</v>
      </c>
      <c r="B38" s="451" t="s">
        <v>1141</v>
      </c>
      <c r="C38" s="447" t="s">
        <v>385</v>
      </c>
      <c r="D38" s="448">
        <v>0</v>
      </c>
      <c r="E38" s="448">
        <v>0</v>
      </c>
      <c r="F38" s="448">
        <v>0</v>
      </c>
      <c r="G38" s="448">
        <v>0</v>
      </c>
      <c r="H38" s="448">
        <v>0</v>
      </c>
      <c r="I38" s="448">
        <v>0</v>
      </c>
      <c r="J38" s="448">
        <v>0</v>
      </c>
      <c r="K38" s="448">
        <v>0</v>
      </c>
      <c r="L38" s="448">
        <v>0</v>
      </c>
      <c r="M38" s="448">
        <v>0</v>
      </c>
      <c r="N38" s="448">
        <v>0</v>
      </c>
      <c r="O38" s="448">
        <v>0</v>
      </c>
      <c r="P38" s="448">
        <v>0</v>
      </c>
      <c r="Q38" s="448">
        <v>0</v>
      </c>
      <c r="R38" s="448">
        <v>0</v>
      </c>
      <c r="S38" s="448">
        <v>0</v>
      </c>
      <c r="T38" s="448">
        <v>0</v>
      </c>
      <c r="U38" s="448">
        <v>0</v>
      </c>
      <c r="V38" s="448">
        <v>0</v>
      </c>
      <c r="W38" s="448">
        <v>0</v>
      </c>
      <c r="X38" s="448">
        <v>0</v>
      </c>
      <c r="Y38" s="448">
        <v>0</v>
      </c>
      <c r="Z38" s="448">
        <v>0</v>
      </c>
      <c r="AA38" s="448">
        <v>0</v>
      </c>
      <c r="AB38" s="448">
        <v>0</v>
      </c>
      <c r="AC38" s="448">
        <v>0</v>
      </c>
      <c r="AD38" s="448">
        <v>0</v>
      </c>
      <c r="AE38" s="448">
        <v>0</v>
      </c>
      <c r="AF38" s="448">
        <v>0</v>
      </c>
      <c r="AG38" s="448">
        <v>0</v>
      </c>
      <c r="AH38" s="448">
        <v>0</v>
      </c>
      <c r="AI38" s="448">
        <v>0</v>
      </c>
      <c r="AJ38" s="448">
        <v>0</v>
      </c>
      <c r="AK38" s="448">
        <v>0</v>
      </c>
      <c r="AL38" s="448">
        <v>0</v>
      </c>
      <c r="AM38" s="448">
        <v>0</v>
      </c>
      <c r="AN38" s="448">
        <v>0</v>
      </c>
      <c r="AO38" s="448">
        <v>0</v>
      </c>
      <c r="AP38" s="448">
        <v>0</v>
      </c>
      <c r="AQ38" s="448">
        <v>0</v>
      </c>
      <c r="AR38" s="448">
        <v>0</v>
      </c>
      <c r="AS38" s="448">
        <v>0</v>
      </c>
      <c r="AT38" s="448">
        <v>0</v>
      </c>
      <c r="AU38" s="448">
        <v>0</v>
      </c>
      <c r="AV38" s="448">
        <v>0</v>
      </c>
      <c r="AW38" s="448">
        <v>0</v>
      </c>
      <c r="AX38" s="448">
        <v>0</v>
      </c>
      <c r="AY38" s="448">
        <v>0</v>
      </c>
      <c r="AZ38" s="448">
        <v>0</v>
      </c>
      <c r="BA38" s="448">
        <v>0</v>
      </c>
      <c r="BB38" s="448">
        <v>0</v>
      </c>
      <c r="BC38" s="448">
        <v>0</v>
      </c>
      <c r="BD38" s="448">
        <v>0</v>
      </c>
      <c r="BE38" s="448">
        <v>0</v>
      </c>
      <c r="BF38" s="448">
        <v>0</v>
      </c>
      <c r="BG38" s="448">
        <v>0</v>
      </c>
      <c r="BH38" s="448">
        <v>0</v>
      </c>
      <c r="BI38" s="448">
        <v>0</v>
      </c>
      <c r="BJ38" s="448">
        <v>0</v>
      </c>
      <c r="BK38" s="448">
        <v>0</v>
      </c>
      <c r="BL38" s="448">
        <v>0</v>
      </c>
      <c r="BM38" s="448">
        <v>0</v>
      </c>
      <c r="BN38" s="448">
        <v>0</v>
      </c>
      <c r="BO38" s="448">
        <v>0</v>
      </c>
      <c r="BP38" s="448">
        <v>0</v>
      </c>
      <c r="BQ38" s="448">
        <v>0</v>
      </c>
      <c r="BR38" s="448">
        <v>0</v>
      </c>
      <c r="BS38" s="448">
        <v>0</v>
      </c>
      <c r="BT38" s="448">
        <v>0</v>
      </c>
      <c r="BU38" s="448">
        <v>0</v>
      </c>
      <c r="BV38" s="448">
        <v>0</v>
      </c>
      <c r="BW38" s="448">
        <v>0</v>
      </c>
      <c r="BX38" s="476" t="s">
        <v>284</v>
      </c>
      <c r="BY38" s="448">
        <f t="shared" si="40"/>
        <v>0</v>
      </c>
      <c r="BZ38" s="476" t="s">
        <v>284</v>
      </c>
      <c r="CA38" s="477" t="s">
        <v>385</v>
      </c>
    </row>
    <row r="39" spans="1:79" s="52" customFormat="1" ht="55.5" customHeight="1">
      <c r="A39" s="450" t="s">
        <v>1142</v>
      </c>
      <c r="B39" s="451" t="s">
        <v>1143</v>
      </c>
      <c r="C39" s="447" t="s">
        <v>385</v>
      </c>
      <c r="D39" s="448">
        <v>0</v>
      </c>
      <c r="E39" s="448">
        <v>0</v>
      </c>
      <c r="F39" s="448">
        <v>0</v>
      </c>
      <c r="G39" s="448">
        <v>0</v>
      </c>
      <c r="H39" s="448">
        <v>0</v>
      </c>
      <c r="I39" s="448">
        <v>0</v>
      </c>
      <c r="J39" s="448">
        <v>0</v>
      </c>
      <c r="K39" s="448">
        <v>0</v>
      </c>
      <c r="L39" s="448">
        <v>0</v>
      </c>
      <c r="M39" s="448">
        <v>0</v>
      </c>
      <c r="N39" s="448">
        <v>0</v>
      </c>
      <c r="O39" s="448">
        <v>0</v>
      </c>
      <c r="P39" s="448">
        <v>0</v>
      </c>
      <c r="Q39" s="448">
        <v>0</v>
      </c>
      <c r="R39" s="448">
        <v>0</v>
      </c>
      <c r="S39" s="448">
        <v>0</v>
      </c>
      <c r="T39" s="448">
        <v>0</v>
      </c>
      <c r="U39" s="448">
        <v>0</v>
      </c>
      <c r="V39" s="448">
        <v>0</v>
      </c>
      <c r="W39" s="448">
        <v>0</v>
      </c>
      <c r="X39" s="448">
        <v>0</v>
      </c>
      <c r="Y39" s="448">
        <v>0</v>
      </c>
      <c r="Z39" s="448">
        <v>0</v>
      </c>
      <c r="AA39" s="448">
        <v>0</v>
      </c>
      <c r="AB39" s="448">
        <v>0</v>
      </c>
      <c r="AC39" s="448">
        <v>0</v>
      </c>
      <c r="AD39" s="448">
        <v>0</v>
      </c>
      <c r="AE39" s="448">
        <v>0</v>
      </c>
      <c r="AF39" s="448">
        <v>0</v>
      </c>
      <c r="AG39" s="448">
        <v>0</v>
      </c>
      <c r="AH39" s="448">
        <v>0</v>
      </c>
      <c r="AI39" s="448">
        <v>0</v>
      </c>
      <c r="AJ39" s="448">
        <v>0</v>
      </c>
      <c r="AK39" s="448">
        <v>0</v>
      </c>
      <c r="AL39" s="448">
        <v>0</v>
      </c>
      <c r="AM39" s="448">
        <v>0</v>
      </c>
      <c r="AN39" s="448">
        <v>0</v>
      </c>
      <c r="AO39" s="448">
        <v>0</v>
      </c>
      <c r="AP39" s="448">
        <v>0</v>
      </c>
      <c r="AQ39" s="448">
        <v>0</v>
      </c>
      <c r="AR39" s="448">
        <v>0</v>
      </c>
      <c r="AS39" s="448">
        <v>0</v>
      </c>
      <c r="AT39" s="448">
        <v>0</v>
      </c>
      <c r="AU39" s="448">
        <v>0</v>
      </c>
      <c r="AV39" s="448">
        <v>0</v>
      </c>
      <c r="AW39" s="448">
        <v>0</v>
      </c>
      <c r="AX39" s="448">
        <v>0</v>
      </c>
      <c r="AY39" s="448">
        <v>0</v>
      </c>
      <c r="AZ39" s="448">
        <v>0</v>
      </c>
      <c r="BA39" s="448">
        <v>0</v>
      </c>
      <c r="BB39" s="448">
        <v>0</v>
      </c>
      <c r="BC39" s="448">
        <v>0</v>
      </c>
      <c r="BD39" s="448">
        <v>0</v>
      </c>
      <c r="BE39" s="448">
        <v>0</v>
      </c>
      <c r="BF39" s="448">
        <v>0</v>
      </c>
      <c r="BG39" s="448">
        <v>0</v>
      </c>
      <c r="BH39" s="448">
        <v>0</v>
      </c>
      <c r="BI39" s="448">
        <v>0</v>
      </c>
      <c r="BJ39" s="448">
        <v>0</v>
      </c>
      <c r="BK39" s="448">
        <v>0</v>
      </c>
      <c r="BL39" s="448">
        <v>0</v>
      </c>
      <c r="BM39" s="448">
        <v>0</v>
      </c>
      <c r="BN39" s="448">
        <v>0</v>
      </c>
      <c r="BO39" s="448">
        <v>0</v>
      </c>
      <c r="BP39" s="448">
        <v>0</v>
      </c>
      <c r="BQ39" s="448">
        <v>0</v>
      </c>
      <c r="BR39" s="448">
        <v>0</v>
      </c>
      <c r="BS39" s="448">
        <v>0</v>
      </c>
      <c r="BT39" s="448">
        <v>0</v>
      </c>
      <c r="BU39" s="448">
        <v>0</v>
      </c>
      <c r="BV39" s="448">
        <v>0</v>
      </c>
      <c r="BW39" s="448">
        <v>0</v>
      </c>
      <c r="BX39" s="476" t="s">
        <v>284</v>
      </c>
      <c r="BY39" s="448">
        <f t="shared" si="40"/>
        <v>0</v>
      </c>
      <c r="BZ39" s="476" t="s">
        <v>284</v>
      </c>
      <c r="CA39" s="477" t="s">
        <v>385</v>
      </c>
    </row>
    <row r="40" spans="1:79" s="52" customFormat="1" ht="78.75" customHeight="1">
      <c r="A40" s="450" t="s">
        <v>1144</v>
      </c>
      <c r="B40" s="451" t="s">
        <v>1145</v>
      </c>
      <c r="C40" s="447" t="s">
        <v>385</v>
      </c>
      <c r="D40" s="448">
        <v>0</v>
      </c>
      <c r="E40" s="448">
        <v>0</v>
      </c>
      <c r="F40" s="448">
        <v>0</v>
      </c>
      <c r="G40" s="448">
        <v>0</v>
      </c>
      <c r="H40" s="448">
        <v>0</v>
      </c>
      <c r="I40" s="448">
        <v>0</v>
      </c>
      <c r="J40" s="448">
        <v>0</v>
      </c>
      <c r="K40" s="448">
        <v>0</v>
      </c>
      <c r="L40" s="448">
        <v>0</v>
      </c>
      <c r="M40" s="448">
        <v>0</v>
      </c>
      <c r="N40" s="448">
        <v>0</v>
      </c>
      <c r="O40" s="448">
        <v>0</v>
      </c>
      <c r="P40" s="448">
        <v>0</v>
      </c>
      <c r="Q40" s="448">
        <v>0</v>
      </c>
      <c r="R40" s="448">
        <v>0</v>
      </c>
      <c r="S40" s="448">
        <v>0</v>
      </c>
      <c r="T40" s="448">
        <v>0</v>
      </c>
      <c r="U40" s="448">
        <v>0</v>
      </c>
      <c r="V40" s="448">
        <v>0</v>
      </c>
      <c r="W40" s="448">
        <v>0</v>
      </c>
      <c r="X40" s="448">
        <v>0</v>
      </c>
      <c r="Y40" s="448">
        <v>0</v>
      </c>
      <c r="Z40" s="448">
        <v>0</v>
      </c>
      <c r="AA40" s="448">
        <v>0</v>
      </c>
      <c r="AB40" s="448">
        <v>0</v>
      </c>
      <c r="AC40" s="448">
        <v>0</v>
      </c>
      <c r="AD40" s="448">
        <v>0</v>
      </c>
      <c r="AE40" s="448">
        <v>0</v>
      </c>
      <c r="AF40" s="448">
        <v>0</v>
      </c>
      <c r="AG40" s="448">
        <v>0</v>
      </c>
      <c r="AH40" s="448">
        <v>0</v>
      </c>
      <c r="AI40" s="448">
        <v>0</v>
      </c>
      <c r="AJ40" s="448">
        <v>0</v>
      </c>
      <c r="AK40" s="448">
        <v>0</v>
      </c>
      <c r="AL40" s="448">
        <v>0</v>
      </c>
      <c r="AM40" s="448">
        <v>0</v>
      </c>
      <c r="AN40" s="448">
        <v>0</v>
      </c>
      <c r="AO40" s="448">
        <v>0</v>
      </c>
      <c r="AP40" s="448">
        <v>0</v>
      </c>
      <c r="AQ40" s="448">
        <v>0</v>
      </c>
      <c r="AR40" s="448">
        <v>0</v>
      </c>
      <c r="AS40" s="448">
        <v>0</v>
      </c>
      <c r="AT40" s="448">
        <v>0</v>
      </c>
      <c r="AU40" s="448">
        <v>0</v>
      </c>
      <c r="AV40" s="448">
        <v>0</v>
      </c>
      <c r="AW40" s="448">
        <v>0</v>
      </c>
      <c r="AX40" s="448">
        <v>0</v>
      </c>
      <c r="AY40" s="448">
        <v>0</v>
      </c>
      <c r="AZ40" s="448">
        <v>0</v>
      </c>
      <c r="BA40" s="448">
        <v>0</v>
      </c>
      <c r="BB40" s="448">
        <v>0</v>
      </c>
      <c r="BC40" s="448">
        <v>0</v>
      </c>
      <c r="BD40" s="448">
        <v>0</v>
      </c>
      <c r="BE40" s="448">
        <v>0</v>
      </c>
      <c r="BF40" s="448">
        <v>0</v>
      </c>
      <c r="BG40" s="448">
        <v>0</v>
      </c>
      <c r="BH40" s="448">
        <v>0</v>
      </c>
      <c r="BI40" s="448">
        <v>0</v>
      </c>
      <c r="BJ40" s="448">
        <v>0</v>
      </c>
      <c r="BK40" s="448">
        <v>0</v>
      </c>
      <c r="BL40" s="448">
        <v>0</v>
      </c>
      <c r="BM40" s="448">
        <v>0</v>
      </c>
      <c r="BN40" s="448">
        <v>0</v>
      </c>
      <c r="BO40" s="448">
        <v>0</v>
      </c>
      <c r="BP40" s="448">
        <v>0</v>
      </c>
      <c r="BQ40" s="448">
        <v>0</v>
      </c>
      <c r="BR40" s="448">
        <v>0</v>
      </c>
      <c r="BS40" s="448">
        <v>0</v>
      </c>
      <c r="BT40" s="448">
        <v>0</v>
      </c>
      <c r="BU40" s="448">
        <v>0</v>
      </c>
      <c r="BV40" s="448">
        <v>0</v>
      </c>
      <c r="BW40" s="448">
        <v>0</v>
      </c>
      <c r="BX40" s="476" t="s">
        <v>284</v>
      </c>
      <c r="BY40" s="448">
        <f t="shared" si="40"/>
        <v>0</v>
      </c>
      <c r="BZ40" s="476" t="s">
        <v>284</v>
      </c>
      <c r="CA40" s="477" t="s">
        <v>385</v>
      </c>
    </row>
    <row r="41" spans="1:79" s="52" customFormat="1" ht="51.75" customHeight="1">
      <c r="A41" s="450" t="s">
        <v>1146</v>
      </c>
      <c r="B41" s="451" t="s">
        <v>1147</v>
      </c>
      <c r="C41" s="447" t="s">
        <v>385</v>
      </c>
      <c r="D41" s="448">
        <v>0</v>
      </c>
      <c r="E41" s="448">
        <v>0</v>
      </c>
      <c r="F41" s="448">
        <v>0</v>
      </c>
      <c r="G41" s="448">
        <v>0</v>
      </c>
      <c r="H41" s="448">
        <v>0</v>
      </c>
      <c r="I41" s="448">
        <v>0</v>
      </c>
      <c r="J41" s="448">
        <v>0</v>
      </c>
      <c r="K41" s="448">
        <v>0</v>
      </c>
      <c r="L41" s="448">
        <v>0</v>
      </c>
      <c r="M41" s="448">
        <v>0</v>
      </c>
      <c r="N41" s="448">
        <v>0</v>
      </c>
      <c r="O41" s="448">
        <v>0</v>
      </c>
      <c r="P41" s="448">
        <v>0</v>
      </c>
      <c r="Q41" s="448">
        <v>0</v>
      </c>
      <c r="R41" s="448">
        <v>0</v>
      </c>
      <c r="S41" s="448">
        <v>0</v>
      </c>
      <c r="T41" s="448">
        <v>0</v>
      </c>
      <c r="U41" s="448">
        <v>0</v>
      </c>
      <c r="V41" s="448">
        <v>0</v>
      </c>
      <c r="W41" s="448">
        <v>0</v>
      </c>
      <c r="X41" s="448">
        <v>0</v>
      </c>
      <c r="Y41" s="448">
        <v>0</v>
      </c>
      <c r="Z41" s="448">
        <v>0</v>
      </c>
      <c r="AA41" s="448">
        <v>0</v>
      </c>
      <c r="AB41" s="448">
        <v>0</v>
      </c>
      <c r="AC41" s="448">
        <v>0</v>
      </c>
      <c r="AD41" s="448">
        <v>0</v>
      </c>
      <c r="AE41" s="448">
        <v>0</v>
      </c>
      <c r="AF41" s="448">
        <v>0</v>
      </c>
      <c r="AG41" s="448">
        <v>0</v>
      </c>
      <c r="AH41" s="448">
        <v>0</v>
      </c>
      <c r="AI41" s="448">
        <v>0</v>
      </c>
      <c r="AJ41" s="448">
        <v>0</v>
      </c>
      <c r="AK41" s="448">
        <v>0</v>
      </c>
      <c r="AL41" s="448">
        <v>0</v>
      </c>
      <c r="AM41" s="448">
        <v>0</v>
      </c>
      <c r="AN41" s="448">
        <v>0</v>
      </c>
      <c r="AO41" s="448">
        <v>0</v>
      </c>
      <c r="AP41" s="448">
        <v>0</v>
      </c>
      <c r="AQ41" s="448">
        <v>0</v>
      </c>
      <c r="AR41" s="448">
        <v>0</v>
      </c>
      <c r="AS41" s="448">
        <v>0</v>
      </c>
      <c r="AT41" s="448">
        <v>0</v>
      </c>
      <c r="AU41" s="448">
        <v>0</v>
      </c>
      <c r="AV41" s="448">
        <v>0</v>
      </c>
      <c r="AW41" s="448">
        <v>0</v>
      </c>
      <c r="AX41" s="448">
        <v>0</v>
      </c>
      <c r="AY41" s="448">
        <v>0</v>
      </c>
      <c r="AZ41" s="448">
        <v>0</v>
      </c>
      <c r="BA41" s="448">
        <v>0</v>
      </c>
      <c r="BB41" s="448">
        <v>0</v>
      </c>
      <c r="BC41" s="448">
        <v>0</v>
      </c>
      <c r="BD41" s="448">
        <v>0</v>
      </c>
      <c r="BE41" s="448">
        <v>0</v>
      </c>
      <c r="BF41" s="448">
        <v>0</v>
      </c>
      <c r="BG41" s="448">
        <v>0</v>
      </c>
      <c r="BH41" s="448">
        <v>0</v>
      </c>
      <c r="BI41" s="448">
        <v>0</v>
      </c>
      <c r="BJ41" s="448">
        <v>0</v>
      </c>
      <c r="BK41" s="448">
        <v>0</v>
      </c>
      <c r="BL41" s="448">
        <v>0</v>
      </c>
      <c r="BM41" s="448">
        <v>0</v>
      </c>
      <c r="BN41" s="448">
        <v>0</v>
      </c>
      <c r="BO41" s="448">
        <v>0</v>
      </c>
      <c r="BP41" s="448">
        <v>0</v>
      </c>
      <c r="BQ41" s="448">
        <v>0</v>
      </c>
      <c r="BR41" s="448">
        <v>0</v>
      </c>
      <c r="BS41" s="448">
        <v>0</v>
      </c>
      <c r="BT41" s="448">
        <v>0</v>
      </c>
      <c r="BU41" s="448">
        <v>0</v>
      </c>
      <c r="BV41" s="448">
        <v>0</v>
      </c>
      <c r="BW41" s="448">
        <v>0</v>
      </c>
      <c r="BX41" s="476" t="s">
        <v>284</v>
      </c>
      <c r="BY41" s="448">
        <f t="shared" si="40"/>
        <v>0</v>
      </c>
      <c r="BZ41" s="476" t="s">
        <v>284</v>
      </c>
      <c r="CA41" s="477" t="s">
        <v>385</v>
      </c>
    </row>
    <row r="42" spans="1:79" s="52" customFormat="1" ht="83.25" customHeight="1">
      <c r="A42" s="334" t="s">
        <v>1148</v>
      </c>
      <c r="B42" s="335" t="s">
        <v>1149</v>
      </c>
      <c r="C42" s="336" t="s">
        <v>385</v>
      </c>
      <c r="D42" s="337">
        <v>0</v>
      </c>
      <c r="E42" s="337">
        <v>0</v>
      </c>
      <c r="F42" s="337">
        <v>0</v>
      </c>
      <c r="G42" s="337">
        <v>0</v>
      </c>
      <c r="H42" s="337">
        <v>0</v>
      </c>
      <c r="I42" s="337">
        <v>0</v>
      </c>
      <c r="J42" s="337">
        <v>0</v>
      </c>
      <c r="K42" s="337">
        <v>0</v>
      </c>
      <c r="L42" s="337">
        <v>0</v>
      </c>
      <c r="M42" s="337">
        <v>0</v>
      </c>
      <c r="N42" s="337">
        <v>0</v>
      </c>
      <c r="O42" s="337">
        <v>0</v>
      </c>
      <c r="P42" s="337">
        <v>0</v>
      </c>
      <c r="Q42" s="337">
        <v>0</v>
      </c>
      <c r="R42" s="337">
        <v>0</v>
      </c>
      <c r="S42" s="337">
        <v>0</v>
      </c>
      <c r="T42" s="337">
        <v>0</v>
      </c>
      <c r="U42" s="337">
        <v>0</v>
      </c>
      <c r="V42" s="337">
        <v>0</v>
      </c>
      <c r="W42" s="337">
        <v>0</v>
      </c>
      <c r="X42" s="337">
        <v>0</v>
      </c>
      <c r="Y42" s="337">
        <v>0</v>
      </c>
      <c r="Z42" s="337">
        <v>0</v>
      </c>
      <c r="AA42" s="337">
        <v>0</v>
      </c>
      <c r="AB42" s="337">
        <v>0</v>
      </c>
      <c r="AC42" s="337">
        <v>0</v>
      </c>
      <c r="AD42" s="337">
        <v>0</v>
      </c>
      <c r="AE42" s="337">
        <v>0</v>
      </c>
      <c r="AF42" s="337">
        <v>0</v>
      </c>
      <c r="AG42" s="337">
        <v>0</v>
      </c>
      <c r="AH42" s="337">
        <v>0</v>
      </c>
      <c r="AI42" s="337">
        <v>0</v>
      </c>
      <c r="AJ42" s="337">
        <v>0</v>
      </c>
      <c r="AK42" s="337">
        <v>0</v>
      </c>
      <c r="AL42" s="337">
        <v>0</v>
      </c>
      <c r="AM42" s="337">
        <v>0</v>
      </c>
      <c r="AN42" s="337">
        <v>0</v>
      </c>
      <c r="AO42" s="337">
        <v>0</v>
      </c>
      <c r="AP42" s="337">
        <v>0</v>
      </c>
      <c r="AQ42" s="337">
        <v>0</v>
      </c>
      <c r="AR42" s="337">
        <v>0</v>
      </c>
      <c r="AS42" s="337">
        <v>0</v>
      </c>
      <c r="AT42" s="337">
        <v>0</v>
      </c>
      <c r="AU42" s="337">
        <v>0</v>
      </c>
      <c r="AV42" s="337">
        <v>0</v>
      </c>
      <c r="AW42" s="337">
        <v>0</v>
      </c>
      <c r="AX42" s="337">
        <v>0</v>
      </c>
      <c r="AY42" s="337">
        <v>0</v>
      </c>
      <c r="AZ42" s="337">
        <v>0</v>
      </c>
      <c r="BA42" s="337">
        <v>0</v>
      </c>
      <c r="BB42" s="337">
        <v>0</v>
      </c>
      <c r="BC42" s="337">
        <v>0</v>
      </c>
      <c r="BD42" s="337">
        <v>0</v>
      </c>
      <c r="BE42" s="337">
        <v>0</v>
      </c>
      <c r="BF42" s="337">
        <v>0</v>
      </c>
      <c r="BG42" s="337">
        <v>0</v>
      </c>
      <c r="BH42" s="337">
        <v>0</v>
      </c>
      <c r="BI42" s="337">
        <v>0</v>
      </c>
      <c r="BJ42" s="337">
        <v>0</v>
      </c>
      <c r="BK42" s="337">
        <v>0</v>
      </c>
      <c r="BL42" s="337">
        <v>0</v>
      </c>
      <c r="BM42" s="337">
        <v>0</v>
      </c>
      <c r="BN42" s="337">
        <v>0</v>
      </c>
      <c r="BO42" s="337">
        <v>0</v>
      </c>
      <c r="BP42" s="337">
        <v>0</v>
      </c>
      <c r="BQ42" s="337">
        <v>0</v>
      </c>
      <c r="BR42" s="337">
        <v>0</v>
      </c>
      <c r="BS42" s="337">
        <v>0</v>
      </c>
      <c r="BT42" s="337">
        <v>0</v>
      </c>
      <c r="BU42" s="337">
        <v>0</v>
      </c>
      <c r="BV42" s="337">
        <v>0</v>
      </c>
      <c r="BW42" s="337">
        <v>0</v>
      </c>
      <c r="BX42" s="426" t="s">
        <v>284</v>
      </c>
      <c r="BY42" s="337">
        <f t="shared" si="40"/>
        <v>0</v>
      </c>
      <c r="BZ42" s="426" t="s">
        <v>284</v>
      </c>
      <c r="CA42" s="427" t="s">
        <v>385</v>
      </c>
    </row>
    <row r="43" spans="1:79" s="52" customFormat="1" ht="69.75" customHeight="1">
      <c r="A43" s="450" t="s">
        <v>1150</v>
      </c>
      <c r="B43" s="451" t="s">
        <v>1151</v>
      </c>
      <c r="C43" s="447" t="s">
        <v>385</v>
      </c>
      <c r="D43" s="448">
        <v>0</v>
      </c>
      <c r="E43" s="448">
        <v>0</v>
      </c>
      <c r="F43" s="448">
        <v>0</v>
      </c>
      <c r="G43" s="448">
        <v>0</v>
      </c>
      <c r="H43" s="448">
        <v>0</v>
      </c>
      <c r="I43" s="448">
        <v>0</v>
      </c>
      <c r="J43" s="448">
        <v>0</v>
      </c>
      <c r="K43" s="448">
        <v>0</v>
      </c>
      <c r="L43" s="448">
        <v>0</v>
      </c>
      <c r="M43" s="448">
        <v>0</v>
      </c>
      <c r="N43" s="448">
        <v>0</v>
      </c>
      <c r="O43" s="448">
        <v>0</v>
      </c>
      <c r="P43" s="448">
        <v>0</v>
      </c>
      <c r="Q43" s="448">
        <v>0</v>
      </c>
      <c r="R43" s="448">
        <v>0</v>
      </c>
      <c r="S43" s="448">
        <v>0</v>
      </c>
      <c r="T43" s="448">
        <v>0</v>
      </c>
      <c r="U43" s="448">
        <v>0</v>
      </c>
      <c r="V43" s="448">
        <v>0</v>
      </c>
      <c r="W43" s="448">
        <v>0</v>
      </c>
      <c r="X43" s="448">
        <v>0</v>
      </c>
      <c r="Y43" s="448">
        <v>0</v>
      </c>
      <c r="Z43" s="448">
        <v>0</v>
      </c>
      <c r="AA43" s="448">
        <v>0</v>
      </c>
      <c r="AB43" s="448">
        <v>0</v>
      </c>
      <c r="AC43" s="448">
        <v>0</v>
      </c>
      <c r="AD43" s="448">
        <v>0</v>
      </c>
      <c r="AE43" s="448">
        <v>0</v>
      </c>
      <c r="AF43" s="448">
        <v>0</v>
      </c>
      <c r="AG43" s="448">
        <v>0</v>
      </c>
      <c r="AH43" s="448">
        <v>0</v>
      </c>
      <c r="AI43" s="448">
        <v>0</v>
      </c>
      <c r="AJ43" s="448">
        <v>0</v>
      </c>
      <c r="AK43" s="448">
        <v>0</v>
      </c>
      <c r="AL43" s="448">
        <v>0</v>
      </c>
      <c r="AM43" s="448">
        <v>0</v>
      </c>
      <c r="AN43" s="448">
        <v>0</v>
      </c>
      <c r="AO43" s="448">
        <v>0</v>
      </c>
      <c r="AP43" s="448">
        <v>0</v>
      </c>
      <c r="AQ43" s="448">
        <v>0</v>
      </c>
      <c r="AR43" s="448">
        <v>0</v>
      </c>
      <c r="AS43" s="448">
        <v>0</v>
      </c>
      <c r="AT43" s="448">
        <v>0</v>
      </c>
      <c r="AU43" s="448">
        <v>0</v>
      </c>
      <c r="AV43" s="448">
        <v>0</v>
      </c>
      <c r="AW43" s="448">
        <v>0</v>
      </c>
      <c r="AX43" s="448">
        <v>0</v>
      </c>
      <c r="AY43" s="448">
        <v>0</v>
      </c>
      <c r="AZ43" s="448">
        <v>0</v>
      </c>
      <c r="BA43" s="448">
        <v>0</v>
      </c>
      <c r="BB43" s="448">
        <v>0</v>
      </c>
      <c r="BC43" s="448">
        <v>0</v>
      </c>
      <c r="BD43" s="448">
        <v>0</v>
      </c>
      <c r="BE43" s="448">
        <v>0</v>
      </c>
      <c r="BF43" s="448">
        <v>0</v>
      </c>
      <c r="BG43" s="448">
        <v>0</v>
      </c>
      <c r="BH43" s="448">
        <v>0</v>
      </c>
      <c r="BI43" s="448">
        <v>0</v>
      </c>
      <c r="BJ43" s="448">
        <v>0</v>
      </c>
      <c r="BK43" s="448">
        <v>0</v>
      </c>
      <c r="BL43" s="448">
        <v>0</v>
      </c>
      <c r="BM43" s="448">
        <v>0</v>
      </c>
      <c r="BN43" s="448">
        <v>0</v>
      </c>
      <c r="BO43" s="448">
        <v>0</v>
      </c>
      <c r="BP43" s="448">
        <v>0</v>
      </c>
      <c r="BQ43" s="448">
        <v>0</v>
      </c>
      <c r="BR43" s="448">
        <v>0</v>
      </c>
      <c r="BS43" s="448">
        <v>0</v>
      </c>
      <c r="BT43" s="448">
        <v>0</v>
      </c>
      <c r="BU43" s="448">
        <v>0</v>
      </c>
      <c r="BV43" s="448">
        <v>0</v>
      </c>
      <c r="BW43" s="448">
        <v>0</v>
      </c>
      <c r="BX43" s="476" t="s">
        <v>284</v>
      </c>
      <c r="BY43" s="448">
        <f t="shared" si="40"/>
        <v>0</v>
      </c>
      <c r="BZ43" s="476" t="s">
        <v>284</v>
      </c>
      <c r="CA43" s="477" t="s">
        <v>385</v>
      </c>
    </row>
    <row r="44" spans="1:79" s="52" customFormat="1" ht="55.5" customHeight="1">
      <c r="A44" s="450" t="s">
        <v>1152</v>
      </c>
      <c r="B44" s="451" t="s">
        <v>1153</v>
      </c>
      <c r="C44" s="447" t="s">
        <v>385</v>
      </c>
      <c r="D44" s="448">
        <v>0</v>
      </c>
      <c r="E44" s="448">
        <v>0</v>
      </c>
      <c r="F44" s="448">
        <v>0</v>
      </c>
      <c r="G44" s="448">
        <v>0</v>
      </c>
      <c r="H44" s="448">
        <v>0</v>
      </c>
      <c r="I44" s="448">
        <v>0</v>
      </c>
      <c r="J44" s="448">
        <v>0</v>
      </c>
      <c r="K44" s="448">
        <v>0</v>
      </c>
      <c r="L44" s="448">
        <v>0</v>
      </c>
      <c r="M44" s="448">
        <v>0</v>
      </c>
      <c r="N44" s="448">
        <v>0</v>
      </c>
      <c r="O44" s="448">
        <v>0</v>
      </c>
      <c r="P44" s="448">
        <v>0</v>
      </c>
      <c r="Q44" s="448">
        <v>0</v>
      </c>
      <c r="R44" s="448">
        <v>0</v>
      </c>
      <c r="S44" s="448">
        <v>0</v>
      </c>
      <c r="T44" s="448">
        <v>0</v>
      </c>
      <c r="U44" s="448">
        <v>0</v>
      </c>
      <c r="V44" s="448">
        <v>0</v>
      </c>
      <c r="W44" s="448">
        <v>0</v>
      </c>
      <c r="X44" s="448">
        <v>0</v>
      </c>
      <c r="Y44" s="448">
        <v>0</v>
      </c>
      <c r="Z44" s="448">
        <v>0</v>
      </c>
      <c r="AA44" s="448">
        <v>0</v>
      </c>
      <c r="AB44" s="448">
        <v>0</v>
      </c>
      <c r="AC44" s="448">
        <v>0</v>
      </c>
      <c r="AD44" s="448">
        <v>0</v>
      </c>
      <c r="AE44" s="448">
        <v>0</v>
      </c>
      <c r="AF44" s="448">
        <v>0</v>
      </c>
      <c r="AG44" s="448">
        <v>0</v>
      </c>
      <c r="AH44" s="448">
        <v>0</v>
      </c>
      <c r="AI44" s="448">
        <v>0</v>
      </c>
      <c r="AJ44" s="448">
        <v>0</v>
      </c>
      <c r="AK44" s="448">
        <v>0</v>
      </c>
      <c r="AL44" s="448">
        <v>0</v>
      </c>
      <c r="AM44" s="448">
        <v>0</v>
      </c>
      <c r="AN44" s="448">
        <v>0</v>
      </c>
      <c r="AO44" s="448">
        <v>0</v>
      </c>
      <c r="AP44" s="448">
        <v>0</v>
      </c>
      <c r="AQ44" s="448">
        <v>0</v>
      </c>
      <c r="AR44" s="448">
        <v>0</v>
      </c>
      <c r="AS44" s="448">
        <v>0</v>
      </c>
      <c r="AT44" s="448">
        <v>0</v>
      </c>
      <c r="AU44" s="448">
        <v>0</v>
      </c>
      <c r="AV44" s="448">
        <v>0</v>
      </c>
      <c r="AW44" s="448">
        <v>0</v>
      </c>
      <c r="AX44" s="448">
        <v>0</v>
      </c>
      <c r="AY44" s="448">
        <v>0</v>
      </c>
      <c r="AZ44" s="448">
        <v>0</v>
      </c>
      <c r="BA44" s="448">
        <v>0</v>
      </c>
      <c r="BB44" s="448">
        <v>0</v>
      </c>
      <c r="BC44" s="448">
        <v>0</v>
      </c>
      <c r="BD44" s="448">
        <v>0</v>
      </c>
      <c r="BE44" s="448">
        <v>0</v>
      </c>
      <c r="BF44" s="448">
        <v>0</v>
      </c>
      <c r="BG44" s="448">
        <v>0</v>
      </c>
      <c r="BH44" s="448">
        <v>0</v>
      </c>
      <c r="BI44" s="448">
        <v>0</v>
      </c>
      <c r="BJ44" s="448">
        <v>0</v>
      </c>
      <c r="BK44" s="448">
        <v>0</v>
      </c>
      <c r="BL44" s="448">
        <v>0</v>
      </c>
      <c r="BM44" s="448">
        <v>0</v>
      </c>
      <c r="BN44" s="448">
        <v>0</v>
      </c>
      <c r="BO44" s="448">
        <v>0</v>
      </c>
      <c r="BP44" s="448">
        <v>0</v>
      </c>
      <c r="BQ44" s="448">
        <v>0</v>
      </c>
      <c r="BR44" s="448">
        <v>0</v>
      </c>
      <c r="BS44" s="448">
        <v>0</v>
      </c>
      <c r="BT44" s="448">
        <v>0</v>
      </c>
      <c r="BU44" s="448">
        <v>0</v>
      </c>
      <c r="BV44" s="448">
        <v>0</v>
      </c>
      <c r="BW44" s="448">
        <v>0</v>
      </c>
      <c r="BX44" s="476" t="s">
        <v>284</v>
      </c>
      <c r="BY44" s="448">
        <f t="shared" si="40"/>
        <v>0</v>
      </c>
      <c r="BZ44" s="476" t="s">
        <v>284</v>
      </c>
      <c r="CA44" s="477" t="s">
        <v>385</v>
      </c>
    </row>
    <row r="45" spans="1:79" s="52" customFormat="1" ht="42.75">
      <c r="A45" s="355" t="s">
        <v>400</v>
      </c>
      <c r="B45" s="364" t="s">
        <v>401</v>
      </c>
      <c r="C45" s="358" t="s">
        <v>385</v>
      </c>
      <c r="D45" s="359">
        <f>D46+D49+D56</f>
        <v>6.9381999999999993</v>
      </c>
      <c r="E45" s="359">
        <f t="shared" si="0"/>
        <v>0</v>
      </c>
      <c r="F45" s="359">
        <f t="shared" si="34"/>
        <v>6.9381999999999993</v>
      </c>
      <c r="G45" s="359">
        <f t="shared" si="0"/>
        <v>0</v>
      </c>
      <c r="H45" s="359">
        <f t="shared" si="0"/>
        <v>0</v>
      </c>
      <c r="I45" s="359">
        <f t="shared" si="0"/>
        <v>9.6050000000000004</v>
      </c>
      <c r="J45" s="359">
        <f t="shared" si="0"/>
        <v>0</v>
      </c>
      <c r="K45" s="359">
        <f t="shared" si="0"/>
        <v>358</v>
      </c>
      <c r="L45" s="359">
        <f>L46+L49+L56</f>
        <v>0</v>
      </c>
      <c r="M45" s="359">
        <f>M46+M49+M56</f>
        <v>0</v>
      </c>
      <c r="N45" s="359">
        <f t="shared" ref="N45:Q45" si="65">N46+N49+N56</f>
        <v>0</v>
      </c>
      <c r="O45" s="359">
        <f t="shared" si="65"/>
        <v>0</v>
      </c>
      <c r="P45" s="359">
        <f t="shared" si="65"/>
        <v>0</v>
      </c>
      <c r="Q45" s="359">
        <f t="shared" si="65"/>
        <v>0</v>
      </c>
      <c r="R45" s="359">
        <f>R46+R49+R56</f>
        <v>0</v>
      </c>
      <c r="S45" s="359">
        <f>S46+S49+S56</f>
        <v>0</v>
      </c>
      <c r="T45" s="359">
        <f>T46+T49+T56</f>
        <v>0</v>
      </c>
      <c r="U45" s="359">
        <f t="shared" ref="U45" si="66">U46+U49+U56</f>
        <v>0</v>
      </c>
      <c r="V45" s="359">
        <f t="shared" ref="V45" si="67">V46+V49+V56</f>
        <v>0</v>
      </c>
      <c r="W45" s="359">
        <f t="shared" ref="W45" si="68">W46+W49+W56</f>
        <v>0</v>
      </c>
      <c r="X45" s="359">
        <f t="shared" ref="X45" si="69">X46+X49+X56</f>
        <v>0</v>
      </c>
      <c r="Y45" s="359">
        <f>Y46+Y49+Y56</f>
        <v>0</v>
      </c>
      <c r="Z45" s="359">
        <f>Z46+Z49+Z56</f>
        <v>0</v>
      </c>
      <c r="AA45" s="359">
        <f>AA46+AA49+AA56</f>
        <v>0</v>
      </c>
      <c r="AB45" s="359">
        <f t="shared" ref="AB45" si="70">AB46+AB49+AB56</f>
        <v>0</v>
      </c>
      <c r="AC45" s="359">
        <f t="shared" ref="AC45" si="71">AC46+AC49+AC56</f>
        <v>0</v>
      </c>
      <c r="AD45" s="359">
        <f t="shared" ref="AD45" si="72">AD46+AD49+AD56</f>
        <v>0</v>
      </c>
      <c r="AE45" s="359">
        <f t="shared" ref="AE45" si="73">AE46+AE49+AE56</f>
        <v>0</v>
      </c>
      <c r="AF45" s="359">
        <f>AF46+AF49+AF56</f>
        <v>0</v>
      </c>
      <c r="AG45" s="359">
        <f>AG46+AG49+AG56</f>
        <v>0</v>
      </c>
      <c r="AH45" s="359">
        <f>AH46+AH49+AH56</f>
        <v>6.9381999999999993</v>
      </c>
      <c r="AI45" s="359">
        <f t="shared" ref="AI45" si="74">AI46+AI49+AI56</f>
        <v>0</v>
      </c>
      <c r="AJ45" s="359">
        <f t="shared" ref="AJ45" si="75">AJ46+AJ49+AJ56</f>
        <v>0</v>
      </c>
      <c r="AK45" s="359">
        <f t="shared" ref="AK45" si="76">AK46+AK49+AK56</f>
        <v>9.6050000000000004</v>
      </c>
      <c r="AL45" s="359">
        <f t="shared" ref="AL45" si="77">AL46+AL49+AL56</f>
        <v>0</v>
      </c>
      <c r="AM45" s="359">
        <f>AM46+AM49+AM56</f>
        <v>358</v>
      </c>
      <c r="AN45" s="359">
        <f t="shared" si="35"/>
        <v>0</v>
      </c>
      <c r="AO45" s="359">
        <f t="shared" si="36"/>
        <v>7.5330000000000004</v>
      </c>
      <c r="AP45" s="359">
        <f t="shared" si="14"/>
        <v>0</v>
      </c>
      <c r="AQ45" s="359">
        <f t="shared" si="15"/>
        <v>0</v>
      </c>
      <c r="AR45" s="359">
        <f t="shared" si="16"/>
        <v>10.482000000000001</v>
      </c>
      <c r="AS45" s="359">
        <f t="shared" si="17"/>
        <v>0</v>
      </c>
      <c r="AT45" s="359">
        <f t="shared" si="37"/>
        <v>353</v>
      </c>
      <c r="AU45" s="359">
        <f>AU46+AU49+AU56</f>
        <v>0</v>
      </c>
      <c r="AV45" s="359">
        <f>AV46+AV49+AV56</f>
        <v>0</v>
      </c>
      <c r="AW45" s="359">
        <f t="shared" ref="AW45" si="78">AW46+AW49+AW56</f>
        <v>0</v>
      </c>
      <c r="AX45" s="359">
        <f t="shared" ref="AX45" si="79">AX46+AX49+AX56</f>
        <v>0</v>
      </c>
      <c r="AY45" s="359">
        <f t="shared" ref="AY45" si="80">AY46+AY49+AY56</f>
        <v>0</v>
      </c>
      <c r="AZ45" s="359">
        <f t="shared" ref="AZ45" si="81">AZ46+AZ49+AZ56</f>
        <v>0</v>
      </c>
      <c r="BA45" s="359">
        <f>BA46+BA49+BA56</f>
        <v>0</v>
      </c>
      <c r="BB45" s="359">
        <f>BB46+BB49+BB56</f>
        <v>0</v>
      </c>
      <c r="BC45" s="359">
        <f>BC46+BC49+BC56</f>
        <v>0</v>
      </c>
      <c r="BD45" s="359">
        <f t="shared" ref="BD45" si="82">BD46+BD49+BD56</f>
        <v>0</v>
      </c>
      <c r="BE45" s="359">
        <f t="shared" ref="BE45" si="83">BE46+BE49+BE56</f>
        <v>0</v>
      </c>
      <c r="BF45" s="359">
        <f t="shared" ref="BF45" si="84">BF46+BF49+BF56</f>
        <v>0</v>
      </c>
      <c r="BG45" s="359">
        <f t="shared" ref="BG45" si="85">BG46+BG49+BG56</f>
        <v>0</v>
      </c>
      <c r="BH45" s="359">
        <f>BH46+BH49+BH56</f>
        <v>0</v>
      </c>
      <c r="BI45" s="359">
        <f>BI46+BI49+BI56</f>
        <v>0</v>
      </c>
      <c r="BJ45" s="359">
        <f>BJ46+BJ49+BJ56</f>
        <v>0</v>
      </c>
      <c r="BK45" s="359">
        <f t="shared" ref="BK45" si="86">BK46+BK49+BK56</f>
        <v>0</v>
      </c>
      <c r="BL45" s="359">
        <f t="shared" ref="BL45" si="87">BL46+BL49+BL56</f>
        <v>0</v>
      </c>
      <c r="BM45" s="359">
        <f t="shared" ref="BM45" si="88">BM46+BM49+BM56</f>
        <v>0</v>
      </c>
      <c r="BN45" s="359">
        <f t="shared" ref="BN45" si="89">BN46+BN49+BN56</f>
        <v>0</v>
      </c>
      <c r="BO45" s="359">
        <f>BO46+BO49+BO56</f>
        <v>0</v>
      </c>
      <c r="BP45" s="359">
        <f>BP46+BP49+BP56</f>
        <v>0</v>
      </c>
      <c r="BQ45" s="359">
        <f>BQ46+BQ49+BQ56</f>
        <v>7.5330000000000004</v>
      </c>
      <c r="BR45" s="359">
        <f t="shared" ref="BR45" si="90">BR46+BR49+BR56</f>
        <v>0</v>
      </c>
      <c r="BS45" s="359">
        <f t="shared" ref="BS45" si="91">BS46+BS49+BS56</f>
        <v>0</v>
      </c>
      <c r="BT45" s="359">
        <f t="shared" ref="BT45" si="92">BT46+BT49+BT56</f>
        <v>10.482000000000001</v>
      </c>
      <c r="BU45" s="359">
        <f t="shared" ref="BU45" si="93">BU46+BU49+BU56</f>
        <v>0</v>
      </c>
      <c r="BV45" s="359">
        <f>BV46+BV49+BV56</f>
        <v>353</v>
      </c>
      <c r="BW45" s="359">
        <f>BW46+BW49+BW56</f>
        <v>0</v>
      </c>
      <c r="BX45" s="373" t="s">
        <v>284</v>
      </c>
      <c r="BY45" s="359">
        <f t="shared" si="40"/>
        <v>0.59480000000000111</v>
      </c>
      <c r="BZ45" s="375">
        <f t="shared" si="41"/>
        <v>8.5728286875558659</v>
      </c>
      <c r="CA45" s="374" t="s">
        <v>1188</v>
      </c>
    </row>
    <row r="46" spans="1:79" s="52" customFormat="1" ht="71.25">
      <c r="A46" s="423" t="s">
        <v>402</v>
      </c>
      <c r="B46" s="414" t="s">
        <v>403</v>
      </c>
      <c r="C46" s="336" t="s">
        <v>385</v>
      </c>
      <c r="D46" s="337">
        <f>D47</f>
        <v>0</v>
      </c>
      <c r="E46" s="337">
        <f t="shared" si="0"/>
        <v>0</v>
      </c>
      <c r="F46" s="337">
        <f t="shared" si="34"/>
        <v>0</v>
      </c>
      <c r="G46" s="337">
        <f t="shared" si="0"/>
        <v>0</v>
      </c>
      <c r="H46" s="337">
        <f t="shared" si="0"/>
        <v>0</v>
      </c>
      <c r="I46" s="337">
        <f t="shared" si="0"/>
        <v>0</v>
      </c>
      <c r="J46" s="337">
        <f t="shared" si="0"/>
        <v>0</v>
      </c>
      <c r="K46" s="337">
        <f t="shared" si="0"/>
        <v>0</v>
      </c>
      <c r="L46" s="337">
        <f>L47</f>
        <v>0</v>
      </c>
      <c r="M46" s="337">
        <f>M47</f>
        <v>0</v>
      </c>
      <c r="N46" s="337">
        <f t="shared" ref="N46:Q46" si="94">N47</f>
        <v>0</v>
      </c>
      <c r="O46" s="337">
        <f t="shared" si="94"/>
        <v>0</v>
      </c>
      <c r="P46" s="337">
        <f t="shared" si="94"/>
        <v>0</v>
      </c>
      <c r="Q46" s="337">
        <f t="shared" si="94"/>
        <v>0</v>
      </c>
      <c r="R46" s="337">
        <f>R47</f>
        <v>0</v>
      </c>
      <c r="S46" s="337">
        <f>S47</f>
        <v>0</v>
      </c>
      <c r="T46" s="337">
        <f>T47</f>
        <v>0</v>
      </c>
      <c r="U46" s="337">
        <f t="shared" ref="U46" si="95">U47</f>
        <v>0</v>
      </c>
      <c r="V46" s="337">
        <f t="shared" ref="V46" si="96">V47</f>
        <v>0</v>
      </c>
      <c r="W46" s="337">
        <f t="shared" ref="W46" si="97">W47</f>
        <v>0</v>
      </c>
      <c r="X46" s="337">
        <f t="shared" ref="X46" si="98">X47</f>
        <v>0</v>
      </c>
      <c r="Y46" s="337">
        <f>Y47</f>
        <v>0</v>
      </c>
      <c r="Z46" s="337">
        <f>Z47</f>
        <v>0</v>
      </c>
      <c r="AA46" s="337">
        <f>AA47</f>
        <v>0</v>
      </c>
      <c r="AB46" s="337">
        <f t="shared" ref="AB46" si="99">AB47</f>
        <v>0</v>
      </c>
      <c r="AC46" s="337">
        <f t="shared" ref="AC46" si="100">AC47</f>
        <v>0</v>
      </c>
      <c r="AD46" s="337">
        <f t="shared" ref="AD46" si="101">AD47</f>
        <v>0</v>
      </c>
      <c r="AE46" s="337">
        <f t="shared" ref="AE46" si="102">AE47</f>
        <v>0</v>
      </c>
      <c r="AF46" s="337">
        <f>AF47</f>
        <v>0</v>
      </c>
      <c r="AG46" s="337">
        <f>AG47</f>
        <v>0</v>
      </c>
      <c r="AH46" s="337">
        <f>AH47</f>
        <v>0</v>
      </c>
      <c r="AI46" s="337">
        <f t="shared" ref="AI46" si="103">AI47</f>
        <v>0</v>
      </c>
      <c r="AJ46" s="337">
        <f t="shared" ref="AJ46" si="104">AJ47</f>
        <v>0</v>
      </c>
      <c r="AK46" s="337">
        <f t="shared" ref="AK46" si="105">AK47</f>
        <v>0</v>
      </c>
      <c r="AL46" s="337">
        <f t="shared" ref="AL46" si="106">AL47</f>
        <v>0</v>
      </c>
      <c r="AM46" s="337">
        <f>AM47</f>
        <v>0</v>
      </c>
      <c r="AN46" s="337">
        <f t="shared" si="35"/>
        <v>0</v>
      </c>
      <c r="AO46" s="337">
        <f t="shared" si="36"/>
        <v>0</v>
      </c>
      <c r="AP46" s="337">
        <f t="shared" si="14"/>
        <v>0</v>
      </c>
      <c r="AQ46" s="337">
        <f t="shared" si="15"/>
        <v>0</v>
      </c>
      <c r="AR46" s="337">
        <f t="shared" si="16"/>
        <v>0</v>
      </c>
      <c r="AS46" s="337">
        <f t="shared" si="17"/>
        <v>0</v>
      </c>
      <c r="AT46" s="337">
        <f t="shared" si="37"/>
        <v>0</v>
      </c>
      <c r="AU46" s="337">
        <f>AU47</f>
        <v>0</v>
      </c>
      <c r="AV46" s="337">
        <f>AV47</f>
        <v>0</v>
      </c>
      <c r="AW46" s="337">
        <f t="shared" ref="AW46" si="107">AW47</f>
        <v>0</v>
      </c>
      <c r="AX46" s="337">
        <f t="shared" ref="AX46" si="108">AX47</f>
        <v>0</v>
      </c>
      <c r="AY46" s="337">
        <f t="shared" ref="AY46" si="109">AY47</f>
        <v>0</v>
      </c>
      <c r="AZ46" s="337">
        <f t="shared" ref="AZ46" si="110">AZ47</f>
        <v>0</v>
      </c>
      <c r="BA46" s="337">
        <f>BA47</f>
        <v>0</v>
      </c>
      <c r="BB46" s="337">
        <f>BB47</f>
        <v>0</v>
      </c>
      <c r="BC46" s="337">
        <f>BC47</f>
        <v>0</v>
      </c>
      <c r="BD46" s="337">
        <f t="shared" ref="BD46" si="111">BD47</f>
        <v>0</v>
      </c>
      <c r="BE46" s="337">
        <f t="shared" ref="BE46" si="112">BE47</f>
        <v>0</v>
      </c>
      <c r="BF46" s="337">
        <f t="shared" ref="BF46" si="113">BF47</f>
        <v>0</v>
      </c>
      <c r="BG46" s="337">
        <f t="shared" ref="BG46" si="114">BG47</f>
        <v>0</v>
      </c>
      <c r="BH46" s="337">
        <f>BH47</f>
        <v>0</v>
      </c>
      <c r="BI46" s="337">
        <f>BI47</f>
        <v>0</v>
      </c>
      <c r="BJ46" s="337">
        <f>BJ47</f>
        <v>0</v>
      </c>
      <c r="BK46" s="337">
        <f t="shared" ref="BK46" si="115">BK47</f>
        <v>0</v>
      </c>
      <c r="BL46" s="337">
        <f t="shared" ref="BL46" si="116">BL47</f>
        <v>0</v>
      </c>
      <c r="BM46" s="337">
        <f t="shared" ref="BM46" si="117">BM47</f>
        <v>0</v>
      </c>
      <c r="BN46" s="337">
        <f t="shared" ref="BN46" si="118">BN47</f>
        <v>0</v>
      </c>
      <c r="BO46" s="337">
        <f>BO47</f>
        <v>0</v>
      </c>
      <c r="BP46" s="337">
        <f>BP47</f>
        <v>0</v>
      </c>
      <c r="BQ46" s="337">
        <f>BQ47</f>
        <v>0</v>
      </c>
      <c r="BR46" s="337">
        <f t="shared" ref="BR46" si="119">BR47</f>
        <v>0</v>
      </c>
      <c r="BS46" s="337">
        <f t="shared" ref="BS46" si="120">BS47</f>
        <v>0</v>
      </c>
      <c r="BT46" s="337">
        <f t="shared" ref="BT46" si="121">BT47</f>
        <v>0</v>
      </c>
      <c r="BU46" s="337">
        <f t="shared" ref="BU46" si="122">BU47</f>
        <v>0</v>
      </c>
      <c r="BV46" s="337">
        <f>BV47</f>
        <v>0</v>
      </c>
      <c r="BW46" s="337">
        <f>BW47</f>
        <v>0</v>
      </c>
      <c r="BX46" s="426" t="s">
        <v>284</v>
      </c>
      <c r="BY46" s="337">
        <f t="shared" si="40"/>
        <v>0</v>
      </c>
      <c r="BZ46" s="426" t="s">
        <v>284</v>
      </c>
      <c r="CA46" s="427" t="s">
        <v>385</v>
      </c>
    </row>
    <row r="47" spans="1:79" s="52" customFormat="1" ht="28.5">
      <c r="A47" s="468" t="s">
        <v>404</v>
      </c>
      <c r="B47" s="455" t="s">
        <v>405</v>
      </c>
      <c r="C47" s="447" t="s">
        <v>385</v>
      </c>
      <c r="D47" s="448">
        <v>0</v>
      </c>
      <c r="E47" s="448">
        <f t="shared" si="0"/>
        <v>0</v>
      </c>
      <c r="F47" s="448">
        <f t="shared" si="34"/>
        <v>0</v>
      </c>
      <c r="G47" s="448">
        <f t="shared" si="0"/>
        <v>0</v>
      </c>
      <c r="H47" s="448">
        <f t="shared" si="0"/>
        <v>0</v>
      </c>
      <c r="I47" s="448">
        <f t="shared" si="0"/>
        <v>0</v>
      </c>
      <c r="J47" s="448">
        <f t="shared" si="0"/>
        <v>0</v>
      </c>
      <c r="K47" s="448">
        <f t="shared" si="0"/>
        <v>0</v>
      </c>
      <c r="L47" s="448">
        <v>0</v>
      </c>
      <c r="M47" s="448">
        <v>0</v>
      </c>
      <c r="N47" s="448">
        <v>0</v>
      </c>
      <c r="O47" s="448">
        <v>0</v>
      </c>
      <c r="P47" s="448">
        <v>0</v>
      </c>
      <c r="Q47" s="448">
        <v>0</v>
      </c>
      <c r="R47" s="448">
        <v>0</v>
      </c>
      <c r="S47" s="448">
        <v>0</v>
      </c>
      <c r="T47" s="448">
        <v>0</v>
      </c>
      <c r="U47" s="448">
        <v>0</v>
      </c>
      <c r="V47" s="448">
        <v>0</v>
      </c>
      <c r="W47" s="448">
        <v>0</v>
      </c>
      <c r="X47" s="448">
        <v>0</v>
      </c>
      <c r="Y47" s="448">
        <v>0</v>
      </c>
      <c r="Z47" s="448">
        <v>0</v>
      </c>
      <c r="AA47" s="448">
        <v>0</v>
      </c>
      <c r="AB47" s="448">
        <v>0</v>
      </c>
      <c r="AC47" s="448">
        <v>0</v>
      </c>
      <c r="AD47" s="448">
        <v>0</v>
      </c>
      <c r="AE47" s="448">
        <v>0</v>
      </c>
      <c r="AF47" s="448">
        <v>0</v>
      </c>
      <c r="AG47" s="448">
        <v>0</v>
      </c>
      <c r="AH47" s="448">
        <v>0</v>
      </c>
      <c r="AI47" s="448">
        <v>0</v>
      </c>
      <c r="AJ47" s="448">
        <v>0</v>
      </c>
      <c r="AK47" s="448">
        <v>0</v>
      </c>
      <c r="AL47" s="448">
        <v>0</v>
      </c>
      <c r="AM47" s="448">
        <v>0</v>
      </c>
      <c r="AN47" s="448">
        <f t="shared" si="35"/>
        <v>0</v>
      </c>
      <c r="AO47" s="448">
        <f t="shared" si="36"/>
        <v>0</v>
      </c>
      <c r="AP47" s="448">
        <f t="shared" si="14"/>
        <v>0</v>
      </c>
      <c r="AQ47" s="448">
        <f t="shared" si="15"/>
        <v>0</v>
      </c>
      <c r="AR47" s="448">
        <f t="shared" si="16"/>
        <v>0</v>
      </c>
      <c r="AS47" s="448">
        <f t="shared" si="17"/>
        <v>0</v>
      </c>
      <c r="AT47" s="448">
        <f t="shared" si="37"/>
        <v>0</v>
      </c>
      <c r="AU47" s="448">
        <v>0</v>
      </c>
      <c r="AV47" s="448">
        <v>0</v>
      </c>
      <c r="AW47" s="448">
        <v>0</v>
      </c>
      <c r="AX47" s="448">
        <v>0</v>
      </c>
      <c r="AY47" s="448">
        <v>0</v>
      </c>
      <c r="AZ47" s="448">
        <v>0</v>
      </c>
      <c r="BA47" s="448">
        <v>0</v>
      </c>
      <c r="BB47" s="448">
        <v>0</v>
      </c>
      <c r="BC47" s="448">
        <v>0</v>
      </c>
      <c r="BD47" s="448">
        <v>0</v>
      </c>
      <c r="BE47" s="448">
        <v>0</v>
      </c>
      <c r="BF47" s="448">
        <v>0</v>
      </c>
      <c r="BG47" s="448">
        <v>0</v>
      </c>
      <c r="BH47" s="448">
        <v>0</v>
      </c>
      <c r="BI47" s="448">
        <v>0</v>
      </c>
      <c r="BJ47" s="448">
        <v>0</v>
      </c>
      <c r="BK47" s="448">
        <v>0</v>
      </c>
      <c r="BL47" s="448">
        <v>0</v>
      </c>
      <c r="BM47" s="448">
        <v>0</v>
      </c>
      <c r="BN47" s="448">
        <v>0</v>
      </c>
      <c r="BO47" s="448">
        <v>0</v>
      </c>
      <c r="BP47" s="448">
        <v>0</v>
      </c>
      <c r="BQ47" s="448">
        <v>0</v>
      </c>
      <c r="BR47" s="448">
        <v>0</v>
      </c>
      <c r="BS47" s="448">
        <v>0</v>
      </c>
      <c r="BT47" s="448">
        <v>0</v>
      </c>
      <c r="BU47" s="448">
        <v>0</v>
      </c>
      <c r="BV47" s="448">
        <v>0</v>
      </c>
      <c r="BW47" s="448">
        <v>0</v>
      </c>
      <c r="BX47" s="476" t="s">
        <v>284</v>
      </c>
      <c r="BY47" s="448">
        <f t="shared" si="40"/>
        <v>0</v>
      </c>
      <c r="BZ47" s="476" t="s">
        <v>284</v>
      </c>
      <c r="CA47" s="477" t="s">
        <v>385</v>
      </c>
    </row>
    <row r="48" spans="1:79" s="52" customFormat="1" ht="66" customHeight="1">
      <c r="A48" s="454" t="s">
        <v>1051</v>
      </c>
      <c r="B48" s="455" t="s">
        <v>1154</v>
      </c>
      <c r="C48" s="447"/>
      <c r="D48" s="448">
        <v>0</v>
      </c>
      <c r="E48" s="448">
        <f t="shared" ref="E48" si="123">L48+S48+Z48+AG48</f>
        <v>0</v>
      </c>
      <c r="F48" s="448">
        <f t="shared" ref="F48" si="124">M48+T48+AA48+AH48</f>
        <v>0</v>
      </c>
      <c r="G48" s="448">
        <f t="shared" ref="G48" si="125">N48+U48+AB48+AI48</f>
        <v>0</v>
      </c>
      <c r="H48" s="448">
        <f t="shared" ref="H48" si="126">O48+V48+AC48+AJ48</f>
        <v>0</v>
      </c>
      <c r="I48" s="448">
        <f t="shared" ref="I48" si="127">P48+W48+AD48+AK48</f>
        <v>0</v>
      </c>
      <c r="J48" s="448">
        <f t="shared" ref="J48" si="128">Q48+X48+AE48+AL48</f>
        <v>0</v>
      </c>
      <c r="K48" s="448">
        <f t="shared" ref="K48" si="129">R48+Y48+AF48+AM48</f>
        <v>0</v>
      </c>
      <c r="L48" s="448">
        <v>0</v>
      </c>
      <c r="M48" s="448">
        <v>0</v>
      </c>
      <c r="N48" s="448">
        <v>0</v>
      </c>
      <c r="O48" s="448">
        <v>0</v>
      </c>
      <c r="P48" s="448">
        <v>0</v>
      </c>
      <c r="Q48" s="448">
        <v>0</v>
      </c>
      <c r="R48" s="448">
        <v>0</v>
      </c>
      <c r="S48" s="448">
        <v>0</v>
      </c>
      <c r="T48" s="448">
        <v>0</v>
      </c>
      <c r="U48" s="448">
        <v>0</v>
      </c>
      <c r="V48" s="448">
        <v>0</v>
      </c>
      <c r="W48" s="448">
        <v>0</v>
      </c>
      <c r="X48" s="448">
        <v>0</v>
      </c>
      <c r="Y48" s="448">
        <v>0</v>
      </c>
      <c r="Z48" s="448">
        <v>0</v>
      </c>
      <c r="AA48" s="448">
        <v>0</v>
      </c>
      <c r="AB48" s="448">
        <v>0</v>
      </c>
      <c r="AC48" s="448">
        <v>0</v>
      </c>
      <c r="AD48" s="448">
        <v>0</v>
      </c>
      <c r="AE48" s="448">
        <v>0</v>
      </c>
      <c r="AF48" s="448">
        <v>0</v>
      </c>
      <c r="AG48" s="448">
        <v>0</v>
      </c>
      <c r="AH48" s="448">
        <v>0</v>
      </c>
      <c r="AI48" s="448">
        <v>0</v>
      </c>
      <c r="AJ48" s="448">
        <v>0</v>
      </c>
      <c r="AK48" s="448">
        <v>0</v>
      </c>
      <c r="AL48" s="448">
        <v>0</v>
      </c>
      <c r="AM48" s="448">
        <v>0</v>
      </c>
      <c r="AN48" s="448">
        <f t="shared" ref="AN48" si="130">AU48+BB48+BI48+BP48</f>
        <v>0</v>
      </c>
      <c r="AO48" s="448">
        <f t="shared" ref="AO48" si="131">AV48+BC48+BJ48+BQ48</f>
        <v>0</v>
      </c>
      <c r="AP48" s="448">
        <f t="shared" ref="AP48" si="132">AW48+BD48+BK48+BR48</f>
        <v>0</v>
      </c>
      <c r="AQ48" s="448">
        <f t="shared" ref="AQ48" si="133">AX48+BE48+BL48+BS48</f>
        <v>0</v>
      </c>
      <c r="AR48" s="448">
        <f t="shared" ref="AR48" si="134">AY48+BF48+BM48+BT48</f>
        <v>0</v>
      </c>
      <c r="AS48" s="448">
        <f t="shared" ref="AS48" si="135">AZ48+BG48+BN48+BU48</f>
        <v>0</v>
      </c>
      <c r="AT48" s="448">
        <f t="shared" ref="AT48" si="136">BA48+BH48+BO48+BV48</f>
        <v>0</v>
      </c>
      <c r="AU48" s="448">
        <v>0</v>
      </c>
      <c r="AV48" s="448">
        <v>0</v>
      </c>
      <c r="AW48" s="448">
        <v>0</v>
      </c>
      <c r="AX48" s="448">
        <v>0</v>
      </c>
      <c r="AY48" s="448">
        <v>0</v>
      </c>
      <c r="AZ48" s="448">
        <v>0</v>
      </c>
      <c r="BA48" s="448">
        <v>0</v>
      </c>
      <c r="BB48" s="448">
        <v>0</v>
      </c>
      <c r="BC48" s="448">
        <v>0</v>
      </c>
      <c r="BD48" s="448">
        <v>0</v>
      </c>
      <c r="BE48" s="448">
        <v>0</v>
      </c>
      <c r="BF48" s="448">
        <v>0</v>
      </c>
      <c r="BG48" s="448">
        <v>0</v>
      </c>
      <c r="BH48" s="448">
        <v>0</v>
      </c>
      <c r="BI48" s="448">
        <v>0</v>
      </c>
      <c r="BJ48" s="448">
        <v>0</v>
      </c>
      <c r="BK48" s="448">
        <v>0</v>
      </c>
      <c r="BL48" s="448">
        <v>0</v>
      </c>
      <c r="BM48" s="448">
        <v>0</v>
      </c>
      <c r="BN48" s="448">
        <v>0</v>
      </c>
      <c r="BO48" s="448">
        <v>0</v>
      </c>
      <c r="BP48" s="448">
        <v>0</v>
      </c>
      <c r="BQ48" s="448">
        <v>0</v>
      </c>
      <c r="BR48" s="448">
        <v>0</v>
      </c>
      <c r="BS48" s="448">
        <v>0</v>
      </c>
      <c r="BT48" s="448">
        <v>0</v>
      </c>
      <c r="BU48" s="448">
        <v>0</v>
      </c>
      <c r="BV48" s="448">
        <v>0</v>
      </c>
      <c r="BW48" s="448">
        <v>0</v>
      </c>
      <c r="BX48" s="476" t="s">
        <v>284</v>
      </c>
      <c r="BY48" s="448">
        <f t="shared" si="40"/>
        <v>0</v>
      </c>
      <c r="BZ48" s="476" t="s">
        <v>284</v>
      </c>
      <c r="CA48" s="477" t="s">
        <v>385</v>
      </c>
    </row>
    <row r="49" spans="1:79" s="52" customFormat="1" ht="42.75">
      <c r="A49" s="423" t="s">
        <v>406</v>
      </c>
      <c r="B49" s="414" t="s">
        <v>407</v>
      </c>
      <c r="C49" s="336" t="s">
        <v>385</v>
      </c>
      <c r="D49" s="337">
        <f>D50+D54</f>
        <v>5.1461999999999994</v>
      </c>
      <c r="E49" s="337">
        <f t="shared" si="0"/>
        <v>0</v>
      </c>
      <c r="F49" s="337">
        <f t="shared" si="34"/>
        <v>5.1461999999999994</v>
      </c>
      <c r="G49" s="337">
        <f t="shared" si="0"/>
        <v>0</v>
      </c>
      <c r="H49" s="337">
        <f t="shared" si="0"/>
        <v>0</v>
      </c>
      <c r="I49" s="337">
        <f t="shared" si="0"/>
        <v>9.6050000000000004</v>
      </c>
      <c r="J49" s="337">
        <f t="shared" si="0"/>
        <v>0</v>
      </c>
      <c r="K49" s="337">
        <f t="shared" si="0"/>
        <v>0</v>
      </c>
      <c r="L49" s="337">
        <f>L50+L54</f>
        <v>0</v>
      </c>
      <c r="M49" s="337">
        <f>M50+M54</f>
        <v>0</v>
      </c>
      <c r="N49" s="337">
        <f t="shared" ref="N49:Q49" si="137">N50+N54</f>
        <v>0</v>
      </c>
      <c r="O49" s="337">
        <f t="shared" si="137"/>
        <v>0</v>
      </c>
      <c r="P49" s="337">
        <f t="shared" si="137"/>
        <v>0</v>
      </c>
      <c r="Q49" s="337">
        <f t="shared" si="137"/>
        <v>0</v>
      </c>
      <c r="R49" s="337">
        <f>R50+R54</f>
        <v>0</v>
      </c>
      <c r="S49" s="337">
        <f>S50+S54</f>
        <v>0</v>
      </c>
      <c r="T49" s="337">
        <f>T50+T54</f>
        <v>0</v>
      </c>
      <c r="U49" s="337">
        <f t="shared" ref="U49" si="138">U50+U54</f>
        <v>0</v>
      </c>
      <c r="V49" s="337">
        <f t="shared" ref="V49" si="139">V50+V54</f>
        <v>0</v>
      </c>
      <c r="W49" s="337">
        <f t="shared" ref="W49" si="140">W50+W54</f>
        <v>0</v>
      </c>
      <c r="X49" s="337">
        <f t="shared" ref="X49" si="141">X50+X54</f>
        <v>0</v>
      </c>
      <c r="Y49" s="337">
        <f>Y50+Y54</f>
        <v>0</v>
      </c>
      <c r="Z49" s="337">
        <f>Z50+Z54</f>
        <v>0</v>
      </c>
      <c r="AA49" s="337">
        <f>AA50+AA54</f>
        <v>0</v>
      </c>
      <c r="AB49" s="337">
        <f t="shared" ref="AB49" si="142">AB50+AB54</f>
        <v>0</v>
      </c>
      <c r="AC49" s="337">
        <f t="shared" ref="AC49" si="143">AC50+AC54</f>
        <v>0</v>
      </c>
      <c r="AD49" s="337">
        <f t="shared" ref="AD49" si="144">AD50+AD54</f>
        <v>0</v>
      </c>
      <c r="AE49" s="337">
        <f t="shared" ref="AE49" si="145">AE50+AE54</f>
        <v>0</v>
      </c>
      <c r="AF49" s="337">
        <f>AF50+AF54</f>
        <v>0</v>
      </c>
      <c r="AG49" s="337">
        <f>AG50+AG54</f>
        <v>0</v>
      </c>
      <c r="AH49" s="337">
        <f>AH50+AH54</f>
        <v>5.1461999999999994</v>
      </c>
      <c r="AI49" s="337">
        <f t="shared" ref="AI49" si="146">AI50+AI54</f>
        <v>0</v>
      </c>
      <c r="AJ49" s="337">
        <f t="shared" ref="AJ49" si="147">AJ50+AJ54</f>
        <v>0</v>
      </c>
      <c r="AK49" s="337">
        <f t="shared" ref="AK49" si="148">AK50+AK54</f>
        <v>9.6050000000000004</v>
      </c>
      <c r="AL49" s="337">
        <f t="shared" ref="AL49" si="149">AL50+AL54</f>
        <v>0</v>
      </c>
      <c r="AM49" s="337">
        <f>AM50+AM54</f>
        <v>0</v>
      </c>
      <c r="AN49" s="337">
        <f t="shared" si="35"/>
        <v>0</v>
      </c>
      <c r="AO49" s="337">
        <f t="shared" si="36"/>
        <v>5.0470000000000006</v>
      </c>
      <c r="AP49" s="337">
        <f t="shared" si="14"/>
        <v>0</v>
      </c>
      <c r="AQ49" s="337">
        <f t="shared" si="15"/>
        <v>0</v>
      </c>
      <c r="AR49" s="337">
        <f t="shared" si="16"/>
        <v>10.482000000000001</v>
      </c>
      <c r="AS49" s="337">
        <f t="shared" si="17"/>
        <v>0</v>
      </c>
      <c r="AT49" s="337">
        <f t="shared" si="37"/>
        <v>0</v>
      </c>
      <c r="AU49" s="337">
        <f>AU50+AU54</f>
        <v>0</v>
      </c>
      <c r="AV49" s="337">
        <f>AV50+AV54</f>
        <v>0</v>
      </c>
      <c r="AW49" s="337">
        <f t="shared" ref="AW49" si="150">AW50+AW54</f>
        <v>0</v>
      </c>
      <c r="AX49" s="337">
        <f t="shared" ref="AX49" si="151">AX50+AX54</f>
        <v>0</v>
      </c>
      <c r="AY49" s="337">
        <f t="shared" ref="AY49" si="152">AY50+AY54</f>
        <v>0</v>
      </c>
      <c r="AZ49" s="337">
        <f t="shared" ref="AZ49" si="153">AZ50+AZ54</f>
        <v>0</v>
      </c>
      <c r="BA49" s="337">
        <f>BA50+BA54</f>
        <v>0</v>
      </c>
      <c r="BB49" s="337">
        <f>BB50+BB54</f>
        <v>0</v>
      </c>
      <c r="BC49" s="337">
        <f>BC50+BC54</f>
        <v>0</v>
      </c>
      <c r="BD49" s="337">
        <f t="shared" ref="BD49" si="154">BD50+BD54</f>
        <v>0</v>
      </c>
      <c r="BE49" s="337">
        <f t="shared" ref="BE49" si="155">BE50+BE54</f>
        <v>0</v>
      </c>
      <c r="BF49" s="337">
        <f t="shared" ref="BF49" si="156">BF50+BF54</f>
        <v>0</v>
      </c>
      <c r="BG49" s="337">
        <f t="shared" ref="BG49" si="157">BG50+BG54</f>
        <v>0</v>
      </c>
      <c r="BH49" s="337">
        <f>BH50+BH54</f>
        <v>0</v>
      </c>
      <c r="BI49" s="337">
        <f>BI50+BI54</f>
        <v>0</v>
      </c>
      <c r="BJ49" s="337">
        <f>BJ50+BJ54</f>
        <v>0</v>
      </c>
      <c r="BK49" s="337">
        <f t="shared" ref="BK49" si="158">BK50+BK54</f>
        <v>0</v>
      </c>
      <c r="BL49" s="337">
        <f t="shared" ref="BL49" si="159">BL50+BL54</f>
        <v>0</v>
      </c>
      <c r="BM49" s="337">
        <f t="shared" ref="BM49" si="160">BM50+BM54</f>
        <v>0</v>
      </c>
      <c r="BN49" s="337">
        <f t="shared" ref="BN49" si="161">BN50+BN54</f>
        <v>0</v>
      </c>
      <c r="BO49" s="337">
        <f>BO50+BO54</f>
        <v>0</v>
      </c>
      <c r="BP49" s="337">
        <f>BP50+BP54</f>
        <v>0</v>
      </c>
      <c r="BQ49" s="337">
        <f>BQ50+BQ54</f>
        <v>5.0470000000000006</v>
      </c>
      <c r="BR49" s="337">
        <f t="shared" ref="BR49" si="162">BR50+BR54</f>
        <v>0</v>
      </c>
      <c r="BS49" s="337">
        <f t="shared" ref="BS49" si="163">BS50+BS54</f>
        <v>0</v>
      </c>
      <c r="BT49" s="337">
        <f t="shared" ref="BT49" si="164">BT50+BT54</f>
        <v>10.482000000000001</v>
      </c>
      <c r="BU49" s="337">
        <f t="shared" ref="BU49" si="165">BU50+BU54</f>
        <v>0</v>
      </c>
      <c r="BV49" s="337">
        <f>BV50+BV54</f>
        <v>0</v>
      </c>
      <c r="BW49" s="337">
        <f>BW50+BW54</f>
        <v>0</v>
      </c>
      <c r="BX49" s="426" t="s">
        <v>284</v>
      </c>
      <c r="BY49" s="337">
        <f t="shared" si="40"/>
        <v>-9.9199999999998845E-2</v>
      </c>
      <c r="BZ49" s="428">
        <f t="shared" si="41"/>
        <v>-1.9276359255372675</v>
      </c>
      <c r="CA49" s="427" t="s">
        <v>385</v>
      </c>
    </row>
    <row r="50" spans="1:79" s="52" customFormat="1" ht="31.5" customHeight="1">
      <c r="A50" s="468" t="s">
        <v>408</v>
      </c>
      <c r="B50" s="455" t="s">
        <v>409</v>
      </c>
      <c r="C50" s="447" t="s">
        <v>385</v>
      </c>
      <c r="D50" s="448">
        <f>D52+D53+D51</f>
        <v>4.6639999999999997</v>
      </c>
      <c r="E50" s="448">
        <f t="shared" si="0"/>
        <v>0</v>
      </c>
      <c r="F50" s="448">
        <f t="shared" si="34"/>
        <v>4.6639999999999997</v>
      </c>
      <c r="G50" s="448">
        <f t="shared" si="0"/>
        <v>0</v>
      </c>
      <c r="H50" s="448">
        <f t="shared" si="0"/>
        <v>0</v>
      </c>
      <c r="I50" s="448">
        <f t="shared" si="0"/>
        <v>8.1050000000000004</v>
      </c>
      <c r="J50" s="448">
        <f t="shared" si="0"/>
        <v>0</v>
      </c>
      <c r="K50" s="448">
        <f t="shared" si="0"/>
        <v>0</v>
      </c>
      <c r="L50" s="448">
        <f t="shared" ref="L50:AM50" si="166">L52+L53+L51</f>
        <v>0</v>
      </c>
      <c r="M50" s="448">
        <f t="shared" si="166"/>
        <v>0</v>
      </c>
      <c r="N50" s="448">
        <f t="shared" si="166"/>
        <v>0</v>
      </c>
      <c r="O50" s="448">
        <f t="shared" si="166"/>
        <v>0</v>
      </c>
      <c r="P50" s="448">
        <f t="shared" si="166"/>
        <v>0</v>
      </c>
      <c r="Q50" s="448">
        <f t="shared" si="166"/>
        <v>0</v>
      </c>
      <c r="R50" s="448">
        <f t="shared" si="166"/>
        <v>0</v>
      </c>
      <c r="S50" s="448">
        <f t="shared" si="166"/>
        <v>0</v>
      </c>
      <c r="T50" s="448">
        <f t="shared" si="166"/>
        <v>0</v>
      </c>
      <c r="U50" s="448">
        <f t="shared" si="166"/>
        <v>0</v>
      </c>
      <c r="V50" s="448">
        <f t="shared" si="166"/>
        <v>0</v>
      </c>
      <c r="W50" s="448">
        <f t="shared" si="166"/>
        <v>0</v>
      </c>
      <c r="X50" s="448">
        <f t="shared" si="166"/>
        <v>0</v>
      </c>
      <c r="Y50" s="448">
        <f t="shared" si="166"/>
        <v>0</v>
      </c>
      <c r="Z50" s="448">
        <f t="shared" si="166"/>
        <v>0</v>
      </c>
      <c r="AA50" s="448">
        <f t="shared" si="166"/>
        <v>0</v>
      </c>
      <c r="AB50" s="448">
        <f t="shared" si="166"/>
        <v>0</v>
      </c>
      <c r="AC50" s="448">
        <f t="shared" si="166"/>
        <v>0</v>
      </c>
      <c r="AD50" s="448">
        <f t="shared" si="166"/>
        <v>0</v>
      </c>
      <c r="AE50" s="448">
        <f t="shared" si="166"/>
        <v>0</v>
      </c>
      <c r="AF50" s="448">
        <f t="shared" si="166"/>
        <v>0</v>
      </c>
      <c r="AG50" s="448">
        <f t="shared" si="166"/>
        <v>0</v>
      </c>
      <c r="AH50" s="448">
        <f t="shared" si="166"/>
        <v>4.6639999999999997</v>
      </c>
      <c r="AI50" s="448">
        <f t="shared" si="166"/>
        <v>0</v>
      </c>
      <c r="AJ50" s="448">
        <f t="shared" si="166"/>
        <v>0</v>
      </c>
      <c r="AK50" s="448">
        <f t="shared" si="166"/>
        <v>8.1050000000000004</v>
      </c>
      <c r="AL50" s="448">
        <f t="shared" si="166"/>
        <v>0</v>
      </c>
      <c r="AM50" s="448">
        <f t="shared" si="166"/>
        <v>0</v>
      </c>
      <c r="AN50" s="448">
        <f t="shared" si="35"/>
        <v>0</v>
      </c>
      <c r="AO50" s="448">
        <f t="shared" si="36"/>
        <v>4.6690000000000005</v>
      </c>
      <c r="AP50" s="448">
        <f t="shared" si="14"/>
        <v>0</v>
      </c>
      <c r="AQ50" s="448">
        <f t="shared" si="15"/>
        <v>0</v>
      </c>
      <c r="AR50" s="448">
        <f t="shared" si="16"/>
        <v>8.793000000000001</v>
      </c>
      <c r="AS50" s="448">
        <f t="shared" si="17"/>
        <v>0</v>
      </c>
      <c r="AT50" s="448">
        <f t="shared" si="37"/>
        <v>0</v>
      </c>
      <c r="AU50" s="448">
        <f t="shared" ref="AU50:BW50" si="167">AU52+AU53+AU51</f>
        <v>0</v>
      </c>
      <c r="AV50" s="448">
        <f t="shared" si="167"/>
        <v>0</v>
      </c>
      <c r="AW50" s="448">
        <f t="shared" si="167"/>
        <v>0</v>
      </c>
      <c r="AX50" s="448">
        <f t="shared" si="167"/>
        <v>0</v>
      </c>
      <c r="AY50" s="448">
        <f t="shared" si="167"/>
        <v>0</v>
      </c>
      <c r="AZ50" s="448">
        <f t="shared" si="167"/>
        <v>0</v>
      </c>
      <c r="BA50" s="448">
        <f t="shared" si="167"/>
        <v>0</v>
      </c>
      <c r="BB50" s="448">
        <f t="shared" si="167"/>
        <v>0</v>
      </c>
      <c r="BC50" s="448">
        <f t="shared" si="167"/>
        <v>0</v>
      </c>
      <c r="BD50" s="448">
        <f t="shared" si="167"/>
        <v>0</v>
      </c>
      <c r="BE50" s="448">
        <f t="shared" si="167"/>
        <v>0</v>
      </c>
      <c r="BF50" s="448">
        <f t="shared" si="167"/>
        <v>0</v>
      </c>
      <c r="BG50" s="448">
        <f t="shared" si="167"/>
        <v>0</v>
      </c>
      <c r="BH50" s="448">
        <f t="shared" si="167"/>
        <v>0</v>
      </c>
      <c r="BI50" s="448">
        <f t="shared" si="167"/>
        <v>0</v>
      </c>
      <c r="BJ50" s="448">
        <f t="shared" si="167"/>
        <v>0</v>
      </c>
      <c r="BK50" s="448">
        <f t="shared" si="167"/>
        <v>0</v>
      </c>
      <c r="BL50" s="448">
        <f t="shared" si="167"/>
        <v>0</v>
      </c>
      <c r="BM50" s="448">
        <f t="shared" si="167"/>
        <v>0</v>
      </c>
      <c r="BN50" s="448">
        <f t="shared" si="167"/>
        <v>0</v>
      </c>
      <c r="BO50" s="448">
        <f t="shared" si="167"/>
        <v>0</v>
      </c>
      <c r="BP50" s="448">
        <f t="shared" si="167"/>
        <v>0</v>
      </c>
      <c r="BQ50" s="448">
        <f t="shared" si="167"/>
        <v>4.6690000000000005</v>
      </c>
      <c r="BR50" s="448">
        <f t="shared" si="167"/>
        <v>0</v>
      </c>
      <c r="BS50" s="448">
        <f t="shared" si="167"/>
        <v>0</v>
      </c>
      <c r="BT50" s="448">
        <f t="shared" si="167"/>
        <v>8.793000000000001</v>
      </c>
      <c r="BU50" s="448">
        <f t="shared" si="167"/>
        <v>0</v>
      </c>
      <c r="BV50" s="448">
        <f t="shared" si="167"/>
        <v>0</v>
      </c>
      <c r="BW50" s="448">
        <f t="shared" si="167"/>
        <v>0</v>
      </c>
      <c r="BX50" s="476" t="s">
        <v>284</v>
      </c>
      <c r="BY50" s="448">
        <f t="shared" si="40"/>
        <v>5.0000000000007816E-3</v>
      </c>
      <c r="BZ50" s="478">
        <f t="shared" si="41"/>
        <v>0.10720411663809566</v>
      </c>
      <c r="CA50" s="477" t="s">
        <v>385</v>
      </c>
    </row>
    <row r="51" spans="1:79" ht="45">
      <c r="A51" s="77" t="s">
        <v>410</v>
      </c>
      <c r="B51" s="78" t="s">
        <v>411</v>
      </c>
      <c r="C51" s="87" t="s">
        <v>412</v>
      </c>
      <c r="D51" s="90">
        <f>'12'!D51</f>
        <v>1.19</v>
      </c>
      <c r="E51" s="242">
        <f t="shared" si="0"/>
        <v>0</v>
      </c>
      <c r="F51" s="242">
        <f t="shared" si="34"/>
        <v>1.19</v>
      </c>
      <c r="G51" s="242">
        <f t="shared" si="0"/>
        <v>0</v>
      </c>
      <c r="H51" s="242">
        <f t="shared" si="0"/>
        <v>0</v>
      </c>
      <c r="I51" s="242">
        <f t="shared" si="0"/>
        <v>1.5</v>
      </c>
      <c r="J51" s="242">
        <f t="shared" si="0"/>
        <v>0</v>
      </c>
      <c r="K51" s="242">
        <f t="shared" si="0"/>
        <v>0</v>
      </c>
      <c r="L51" s="90">
        <v>0</v>
      </c>
      <c r="M51" s="90">
        <v>0</v>
      </c>
      <c r="N51" s="90">
        <v>0</v>
      </c>
      <c r="O51" s="90">
        <v>0</v>
      </c>
      <c r="P51" s="90">
        <v>0</v>
      </c>
      <c r="Q51" s="90">
        <v>0</v>
      </c>
      <c r="R51" s="90">
        <v>0</v>
      </c>
      <c r="S51" s="90">
        <v>0</v>
      </c>
      <c r="T51" s="90">
        <v>0</v>
      </c>
      <c r="U51" s="90">
        <v>0</v>
      </c>
      <c r="V51" s="90">
        <v>0</v>
      </c>
      <c r="W51" s="90">
        <v>0</v>
      </c>
      <c r="X51" s="90">
        <v>0</v>
      </c>
      <c r="Y51" s="90">
        <v>0</v>
      </c>
      <c r="Z51" s="90">
        <v>0</v>
      </c>
      <c r="AA51" s="90">
        <v>0</v>
      </c>
      <c r="AB51" s="90">
        <v>0</v>
      </c>
      <c r="AC51" s="90">
        <v>0</v>
      </c>
      <c r="AD51" s="90">
        <v>0</v>
      </c>
      <c r="AE51" s="90">
        <v>0</v>
      </c>
      <c r="AF51" s="90">
        <v>0</v>
      </c>
      <c r="AG51" s="90">
        <v>0</v>
      </c>
      <c r="AH51" s="90">
        <f>D51</f>
        <v>1.19</v>
      </c>
      <c r="AI51" s="90">
        <v>0</v>
      </c>
      <c r="AJ51" s="90">
        <v>0</v>
      </c>
      <c r="AK51" s="244">
        <v>1.5</v>
      </c>
      <c r="AL51" s="244">
        <v>0</v>
      </c>
      <c r="AM51" s="244">
        <v>0</v>
      </c>
      <c r="AN51" s="242">
        <f t="shared" si="35"/>
        <v>0</v>
      </c>
      <c r="AO51" s="242">
        <f t="shared" si="36"/>
        <v>1.044</v>
      </c>
      <c r="AP51" s="242">
        <f t="shared" si="14"/>
        <v>0</v>
      </c>
      <c r="AQ51" s="242">
        <f t="shared" si="15"/>
        <v>0</v>
      </c>
      <c r="AR51" s="242">
        <f t="shared" si="16"/>
        <v>1.8</v>
      </c>
      <c r="AS51" s="242">
        <f t="shared" si="17"/>
        <v>0</v>
      </c>
      <c r="AT51" s="242">
        <f t="shared" si="37"/>
        <v>0</v>
      </c>
      <c r="AU51" s="90">
        <v>0</v>
      </c>
      <c r="AV51" s="90">
        <v>0</v>
      </c>
      <c r="AW51" s="90">
        <v>0</v>
      </c>
      <c r="AX51" s="90">
        <v>0</v>
      </c>
      <c r="AY51" s="90">
        <v>0</v>
      </c>
      <c r="AZ51" s="90">
        <v>0</v>
      </c>
      <c r="BA51" s="90">
        <v>0</v>
      </c>
      <c r="BB51" s="90">
        <v>0</v>
      </c>
      <c r="BC51" s="90">
        <v>0</v>
      </c>
      <c r="BD51" s="90">
        <v>0</v>
      </c>
      <c r="BE51" s="90">
        <v>0</v>
      </c>
      <c r="BF51" s="90">
        <v>0</v>
      </c>
      <c r="BG51" s="90">
        <v>0</v>
      </c>
      <c r="BH51" s="90">
        <v>0</v>
      </c>
      <c r="BI51" s="90">
        <v>0</v>
      </c>
      <c r="BJ51" s="90">
        <v>0</v>
      </c>
      <c r="BK51" s="90">
        <v>0</v>
      </c>
      <c r="BL51" s="90">
        <v>0</v>
      </c>
      <c r="BM51" s="90">
        <v>0</v>
      </c>
      <c r="BN51" s="90">
        <v>0</v>
      </c>
      <c r="BO51" s="90">
        <v>0</v>
      </c>
      <c r="BP51" s="90">
        <v>0</v>
      </c>
      <c r="BQ51" s="244">
        <f>'12'!I51</f>
        <v>1.044</v>
      </c>
      <c r="BR51" s="244">
        <v>0</v>
      </c>
      <c r="BS51" s="244">
        <v>0</v>
      </c>
      <c r="BT51" s="244">
        <v>1.8</v>
      </c>
      <c r="BU51" s="244">
        <v>0</v>
      </c>
      <c r="BV51" s="244">
        <v>0</v>
      </c>
      <c r="BW51" s="244">
        <v>0</v>
      </c>
      <c r="BX51" s="109" t="s">
        <v>284</v>
      </c>
      <c r="BY51" s="97">
        <f t="shared" si="40"/>
        <v>-0.14599999999999991</v>
      </c>
      <c r="BZ51" s="328">
        <f t="shared" si="41"/>
        <v>-12.268907563025202</v>
      </c>
      <c r="CA51" s="320" t="s">
        <v>1211</v>
      </c>
    </row>
    <row r="52" spans="1:79" s="101" customFormat="1" ht="77.25" hidden="1" customHeight="1">
      <c r="A52" s="98" t="s">
        <v>442</v>
      </c>
      <c r="B52" s="99" t="s">
        <v>414</v>
      </c>
      <c r="C52" s="100" t="s">
        <v>308</v>
      </c>
      <c r="D52" s="244">
        <v>0</v>
      </c>
      <c r="E52" s="243">
        <f t="shared" si="0"/>
        <v>0</v>
      </c>
      <c r="F52" s="243">
        <f t="shared" si="34"/>
        <v>0</v>
      </c>
      <c r="G52" s="243">
        <f t="shared" si="0"/>
        <v>0</v>
      </c>
      <c r="H52" s="243">
        <f t="shared" si="0"/>
        <v>0</v>
      </c>
      <c r="I52" s="243">
        <f t="shared" si="0"/>
        <v>0</v>
      </c>
      <c r="J52" s="243">
        <f t="shared" si="0"/>
        <v>0</v>
      </c>
      <c r="K52" s="243">
        <f t="shared" si="0"/>
        <v>0</v>
      </c>
      <c r="L52" s="90">
        <v>0</v>
      </c>
      <c r="M52" s="90">
        <v>0</v>
      </c>
      <c r="N52" s="90">
        <v>0</v>
      </c>
      <c r="O52" s="90">
        <v>0</v>
      </c>
      <c r="P52" s="90">
        <v>0</v>
      </c>
      <c r="Q52" s="90">
        <v>0</v>
      </c>
      <c r="R52" s="90">
        <v>0</v>
      </c>
      <c r="S52" s="90">
        <v>0</v>
      </c>
      <c r="T52" s="90">
        <v>0</v>
      </c>
      <c r="U52" s="90">
        <v>0</v>
      </c>
      <c r="V52" s="90">
        <v>0</v>
      </c>
      <c r="W52" s="90">
        <v>0</v>
      </c>
      <c r="X52" s="90">
        <v>0</v>
      </c>
      <c r="Y52" s="90">
        <v>0</v>
      </c>
      <c r="Z52" s="90">
        <v>0</v>
      </c>
      <c r="AA52" s="90">
        <v>0</v>
      </c>
      <c r="AB52" s="90">
        <v>0</v>
      </c>
      <c r="AC52" s="90">
        <v>0</v>
      </c>
      <c r="AD52" s="90">
        <v>0</v>
      </c>
      <c r="AE52" s="90">
        <v>0</v>
      </c>
      <c r="AF52" s="90">
        <v>0</v>
      </c>
      <c r="AG52" s="90">
        <v>0</v>
      </c>
      <c r="AH52" s="244">
        <v>0</v>
      </c>
      <c r="AI52" s="90">
        <v>0</v>
      </c>
      <c r="AJ52" s="90">
        <v>0</v>
      </c>
      <c r="AK52" s="244"/>
      <c r="AL52" s="244">
        <v>0</v>
      </c>
      <c r="AM52" s="244">
        <v>0</v>
      </c>
      <c r="AN52" s="243">
        <f t="shared" si="35"/>
        <v>0</v>
      </c>
      <c r="AO52" s="243">
        <f t="shared" si="36"/>
        <v>0</v>
      </c>
      <c r="AP52" s="243">
        <f t="shared" si="14"/>
        <v>0</v>
      </c>
      <c r="AQ52" s="243">
        <f t="shared" si="15"/>
        <v>0</v>
      </c>
      <c r="AR52" s="243">
        <f t="shared" si="16"/>
        <v>0</v>
      </c>
      <c r="AS52" s="243">
        <f t="shared" si="17"/>
        <v>0</v>
      </c>
      <c r="AT52" s="243">
        <f t="shared" si="37"/>
        <v>0</v>
      </c>
      <c r="AU52" s="244"/>
      <c r="AV52" s="244">
        <v>0</v>
      </c>
      <c r="AW52" s="244">
        <v>0</v>
      </c>
      <c r="AX52" s="244">
        <v>0</v>
      </c>
      <c r="AY52" s="244">
        <v>0</v>
      </c>
      <c r="AZ52" s="244"/>
      <c r="BA52" s="244">
        <v>0</v>
      </c>
      <c r="BB52" s="244">
        <v>0</v>
      </c>
      <c r="BC52" s="244">
        <v>0</v>
      </c>
      <c r="BD52" s="244">
        <v>0</v>
      </c>
      <c r="BE52" s="244">
        <v>0</v>
      </c>
      <c r="BF52" s="244">
        <v>0</v>
      </c>
      <c r="BG52" s="244">
        <v>0</v>
      </c>
      <c r="BH52" s="244">
        <v>0</v>
      </c>
      <c r="BI52" s="244">
        <v>0</v>
      </c>
      <c r="BJ52" s="244">
        <v>0</v>
      </c>
      <c r="BK52" s="244"/>
      <c r="BL52" s="244"/>
      <c r="BM52" s="244">
        <v>0</v>
      </c>
      <c r="BN52" s="244">
        <v>0</v>
      </c>
      <c r="BO52" s="244">
        <v>0</v>
      </c>
      <c r="BP52" s="244">
        <v>0</v>
      </c>
      <c r="BQ52" s="244">
        <f>'12'!I52</f>
        <v>0</v>
      </c>
      <c r="BR52" s="244"/>
      <c r="BS52" s="244"/>
      <c r="BT52" s="244"/>
      <c r="BU52" s="244"/>
      <c r="BV52" s="244"/>
      <c r="BW52" s="244">
        <v>0</v>
      </c>
      <c r="BX52" s="109" t="s">
        <v>284</v>
      </c>
      <c r="BY52" s="97">
        <f t="shared" si="40"/>
        <v>0</v>
      </c>
      <c r="BZ52" s="328" t="e">
        <f t="shared" si="41"/>
        <v>#DIV/0!</v>
      </c>
      <c r="CA52" s="320" t="s">
        <v>385</v>
      </c>
    </row>
    <row r="53" spans="1:79" ht="60">
      <c r="A53" s="77" t="s">
        <v>443</v>
      </c>
      <c r="B53" s="78" t="s">
        <v>416</v>
      </c>
      <c r="C53" s="87" t="s">
        <v>417</v>
      </c>
      <c r="D53" s="90">
        <f>'12'!D53</f>
        <v>3.4740000000000002</v>
      </c>
      <c r="E53" s="242">
        <f t="shared" si="0"/>
        <v>0</v>
      </c>
      <c r="F53" s="242">
        <f t="shared" si="34"/>
        <v>3.4740000000000002</v>
      </c>
      <c r="G53" s="242">
        <f t="shared" si="0"/>
        <v>0</v>
      </c>
      <c r="H53" s="242">
        <f t="shared" si="0"/>
        <v>0</v>
      </c>
      <c r="I53" s="242">
        <f t="shared" si="0"/>
        <v>6.6050000000000004</v>
      </c>
      <c r="J53" s="242">
        <f t="shared" si="0"/>
        <v>0</v>
      </c>
      <c r="K53" s="242">
        <f t="shared" si="0"/>
        <v>0</v>
      </c>
      <c r="L53" s="90">
        <v>0</v>
      </c>
      <c r="M53" s="90">
        <v>0</v>
      </c>
      <c r="N53" s="90">
        <v>0</v>
      </c>
      <c r="O53" s="90">
        <v>0</v>
      </c>
      <c r="P53" s="90">
        <v>0</v>
      </c>
      <c r="Q53" s="90">
        <v>0</v>
      </c>
      <c r="R53" s="90">
        <v>0</v>
      </c>
      <c r="S53" s="90">
        <v>0</v>
      </c>
      <c r="T53" s="90">
        <v>0</v>
      </c>
      <c r="U53" s="90">
        <v>0</v>
      </c>
      <c r="V53" s="90">
        <v>0</v>
      </c>
      <c r="W53" s="90">
        <v>0</v>
      </c>
      <c r="X53" s="90">
        <v>0</v>
      </c>
      <c r="Y53" s="90">
        <v>0</v>
      </c>
      <c r="Z53" s="90">
        <v>0</v>
      </c>
      <c r="AA53" s="90">
        <v>0</v>
      </c>
      <c r="AB53" s="90">
        <v>0</v>
      </c>
      <c r="AC53" s="90">
        <v>0</v>
      </c>
      <c r="AD53" s="90">
        <v>0</v>
      </c>
      <c r="AE53" s="90">
        <v>0</v>
      </c>
      <c r="AF53" s="90">
        <v>0</v>
      </c>
      <c r="AG53" s="90">
        <v>0</v>
      </c>
      <c r="AH53" s="90">
        <f>D53</f>
        <v>3.4740000000000002</v>
      </c>
      <c r="AI53" s="90">
        <v>0</v>
      </c>
      <c r="AJ53" s="90">
        <v>0</v>
      </c>
      <c r="AK53" s="244">
        <v>6.6050000000000004</v>
      </c>
      <c r="AL53" s="244">
        <v>0</v>
      </c>
      <c r="AM53" s="244">
        <v>0</v>
      </c>
      <c r="AN53" s="242">
        <f t="shared" si="35"/>
        <v>0</v>
      </c>
      <c r="AO53" s="242">
        <f t="shared" si="36"/>
        <v>3.625</v>
      </c>
      <c r="AP53" s="242">
        <f t="shared" si="14"/>
        <v>0</v>
      </c>
      <c r="AQ53" s="242">
        <f t="shared" si="15"/>
        <v>0</v>
      </c>
      <c r="AR53" s="242">
        <f t="shared" si="16"/>
        <v>6.9930000000000003</v>
      </c>
      <c r="AS53" s="242">
        <f t="shared" si="17"/>
        <v>0</v>
      </c>
      <c r="AT53" s="242">
        <f t="shared" si="37"/>
        <v>0</v>
      </c>
      <c r="AU53" s="90">
        <v>0</v>
      </c>
      <c r="AV53" s="90">
        <v>0</v>
      </c>
      <c r="AW53" s="90">
        <v>0</v>
      </c>
      <c r="AX53" s="90">
        <v>0</v>
      </c>
      <c r="AY53" s="90">
        <v>0</v>
      </c>
      <c r="AZ53" s="90">
        <v>0</v>
      </c>
      <c r="BA53" s="90">
        <v>0</v>
      </c>
      <c r="BB53" s="90">
        <v>0</v>
      </c>
      <c r="BC53" s="90">
        <v>0</v>
      </c>
      <c r="BD53" s="90">
        <v>0</v>
      </c>
      <c r="BE53" s="90">
        <v>0</v>
      </c>
      <c r="BF53" s="90">
        <v>0</v>
      </c>
      <c r="BG53" s="90">
        <v>0</v>
      </c>
      <c r="BH53" s="90">
        <v>0</v>
      </c>
      <c r="BI53" s="90">
        <v>0</v>
      </c>
      <c r="BJ53" s="90">
        <v>0</v>
      </c>
      <c r="BK53" s="90">
        <v>0</v>
      </c>
      <c r="BL53" s="90">
        <v>0</v>
      </c>
      <c r="BM53" s="90">
        <v>0</v>
      </c>
      <c r="BN53" s="90">
        <v>0</v>
      </c>
      <c r="BO53" s="90">
        <v>0</v>
      </c>
      <c r="BP53" s="90">
        <v>0</v>
      </c>
      <c r="BQ53" s="244">
        <f>'12'!I53</f>
        <v>3.625</v>
      </c>
      <c r="BR53" s="244">
        <v>0</v>
      </c>
      <c r="BS53" s="244">
        <v>0</v>
      </c>
      <c r="BT53" s="244">
        <f>6.093+0.9</f>
        <v>6.9930000000000003</v>
      </c>
      <c r="BU53" s="244">
        <v>0</v>
      </c>
      <c r="BV53" s="244">
        <v>0</v>
      </c>
      <c r="BW53" s="244">
        <v>0</v>
      </c>
      <c r="BX53" s="109" t="s">
        <v>284</v>
      </c>
      <c r="BY53" s="97">
        <f t="shared" si="40"/>
        <v>0.1509999999999998</v>
      </c>
      <c r="BZ53" s="328">
        <f t="shared" si="41"/>
        <v>4.3465745538284342</v>
      </c>
      <c r="CA53" s="320" t="s">
        <v>385</v>
      </c>
    </row>
    <row r="54" spans="1:79" s="52" customFormat="1" ht="51.75" customHeight="1">
      <c r="A54" s="458" t="s">
        <v>418</v>
      </c>
      <c r="B54" s="459" t="s">
        <v>419</v>
      </c>
      <c r="C54" s="460" t="s">
        <v>385</v>
      </c>
      <c r="D54" s="448">
        <f>D55</f>
        <v>0.48220000000000002</v>
      </c>
      <c r="E54" s="448">
        <f t="shared" ref="E54:E80" si="168">L54+S54+Z54+AG54</f>
        <v>0</v>
      </c>
      <c r="F54" s="448">
        <f t="shared" si="34"/>
        <v>0.48220000000000002</v>
      </c>
      <c r="G54" s="448">
        <f t="shared" ref="G54:G80" si="169">N54+U54+AB54+AI54</f>
        <v>0</v>
      </c>
      <c r="H54" s="448">
        <f t="shared" ref="H54:H80" si="170">O54+V54+AC54+AJ54</f>
        <v>0</v>
      </c>
      <c r="I54" s="448">
        <f t="shared" ref="I54:I80" si="171">P54+W54+AD54+AK54</f>
        <v>1.5</v>
      </c>
      <c r="J54" s="448">
        <f t="shared" ref="J54:K80" si="172">Q54+X54+AE54+AL54</f>
        <v>0</v>
      </c>
      <c r="K54" s="448">
        <f t="shared" si="172"/>
        <v>0</v>
      </c>
      <c r="L54" s="448">
        <f>L55</f>
        <v>0</v>
      </c>
      <c r="M54" s="448">
        <f>M55</f>
        <v>0</v>
      </c>
      <c r="N54" s="448">
        <f t="shared" ref="N54:Q54" si="173">N55</f>
        <v>0</v>
      </c>
      <c r="O54" s="448">
        <f t="shared" si="173"/>
        <v>0</v>
      </c>
      <c r="P54" s="448">
        <f t="shared" si="173"/>
        <v>0</v>
      </c>
      <c r="Q54" s="448">
        <f t="shared" si="173"/>
        <v>0</v>
      </c>
      <c r="R54" s="448">
        <f>R55</f>
        <v>0</v>
      </c>
      <c r="S54" s="448">
        <f>S55</f>
        <v>0</v>
      </c>
      <c r="T54" s="448">
        <f>T55</f>
        <v>0</v>
      </c>
      <c r="U54" s="448">
        <f t="shared" ref="U54" si="174">U55</f>
        <v>0</v>
      </c>
      <c r="V54" s="448">
        <f t="shared" ref="V54" si="175">V55</f>
        <v>0</v>
      </c>
      <c r="W54" s="448">
        <f t="shared" ref="W54" si="176">W55</f>
        <v>0</v>
      </c>
      <c r="X54" s="448">
        <f t="shared" ref="X54" si="177">X55</f>
        <v>0</v>
      </c>
      <c r="Y54" s="448">
        <f>Y55</f>
        <v>0</v>
      </c>
      <c r="Z54" s="448">
        <f>Z55</f>
        <v>0</v>
      </c>
      <c r="AA54" s="448">
        <f>AA55</f>
        <v>0</v>
      </c>
      <c r="AB54" s="448">
        <f t="shared" ref="AB54" si="178">AB55</f>
        <v>0</v>
      </c>
      <c r="AC54" s="448">
        <f t="shared" ref="AC54" si="179">AC55</f>
        <v>0</v>
      </c>
      <c r="AD54" s="448">
        <f t="shared" ref="AD54" si="180">AD55</f>
        <v>0</v>
      </c>
      <c r="AE54" s="448">
        <f t="shared" ref="AE54" si="181">AE55</f>
        <v>0</v>
      </c>
      <c r="AF54" s="448">
        <f>AF55</f>
        <v>0</v>
      </c>
      <c r="AG54" s="448">
        <f>AG55</f>
        <v>0</v>
      </c>
      <c r="AH54" s="448">
        <f>AH55</f>
        <v>0.48220000000000002</v>
      </c>
      <c r="AI54" s="448">
        <f t="shared" ref="AI54" si="182">AI55</f>
        <v>0</v>
      </c>
      <c r="AJ54" s="448">
        <f t="shared" ref="AJ54" si="183">AJ55</f>
        <v>0</v>
      </c>
      <c r="AK54" s="448">
        <f t="shared" ref="AK54" si="184">AK55</f>
        <v>1.5</v>
      </c>
      <c r="AL54" s="448">
        <f t="shared" ref="AL54" si="185">AL55</f>
        <v>0</v>
      </c>
      <c r="AM54" s="448">
        <f>AM55</f>
        <v>0</v>
      </c>
      <c r="AN54" s="448">
        <f t="shared" si="35"/>
        <v>0</v>
      </c>
      <c r="AO54" s="448">
        <f t="shared" si="36"/>
        <v>0.378</v>
      </c>
      <c r="AP54" s="448">
        <f t="shared" si="14"/>
        <v>0</v>
      </c>
      <c r="AQ54" s="448">
        <f t="shared" si="15"/>
        <v>0</v>
      </c>
      <c r="AR54" s="448">
        <f t="shared" si="16"/>
        <v>1.6890000000000001</v>
      </c>
      <c r="AS54" s="448">
        <f t="shared" si="17"/>
        <v>0</v>
      </c>
      <c r="AT54" s="448">
        <f t="shared" si="37"/>
        <v>0</v>
      </c>
      <c r="AU54" s="448">
        <f>AU55</f>
        <v>0</v>
      </c>
      <c r="AV54" s="448">
        <f>AV55</f>
        <v>0</v>
      </c>
      <c r="AW54" s="448">
        <f t="shared" ref="AW54" si="186">AW55</f>
        <v>0</v>
      </c>
      <c r="AX54" s="448">
        <f t="shared" ref="AX54" si="187">AX55</f>
        <v>0</v>
      </c>
      <c r="AY54" s="448">
        <f t="shared" ref="AY54" si="188">AY55</f>
        <v>0</v>
      </c>
      <c r="AZ54" s="448">
        <f t="shared" ref="AZ54" si="189">AZ55</f>
        <v>0</v>
      </c>
      <c r="BA54" s="448">
        <f>BA55</f>
        <v>0</v>
      </c>
      <c r="BB54" s="448">
        <f>BB55</f>
        <v>0</v>
      </c>
      <c r="BC54" s="448">
        <f>BC55</f>
        <v>0</v>
      </c>
      <c r="BD54" s="448">
        <f t="shared" ref="BD54" si="190">BD55</f>
        <v>0</v>
      </c>
      <c r="BE54" s="448">
        <f t="shared" ref="BE54" si="191">BE55</f>
        <v>0</v>
      </c>
      <c r="BF54" s="448">
        <f t="shared" ref="BF54" si="192">BF55</f>
        <v>0</v>
      </c>
      <c r="BG54" s="448">
        <f t="shared" ref="BG54" si="193">BG55</f>
        <v>0</v>
      </c>
      <c r="BH54" s="448">
        <f>BH55</f>
        <v>0</v>
      </c>
      <c r="BI54" s="448">
        <f>BI55</f>
        <v>0</v>
      </c>
      <c r="BJ54" s="448">
        <f>BJ55</f>
        <v>0</v>
      </c>
      <c r="BK54" s="448">
        <f t="shared" ref="BK54" si="194">BK55</f>
        <v>0</v>
      </c>
      <c r="BL54" s="448">
        <f t="shared" ref="BL54" si="195">BL55</f>
        <v>0</v>
      </c>
      <c r="BM54" s="448">
        <f t="shared" ref="BM54" si="196">BM55</f>
        <v>0</v>
      </c>
      <c r="BN54" s="448">
        <f t="shared" ref="BN54" si="197">BN55</f>
        <v>0</v>
      </c>
      <c r="BO54" s="448">
        <f>BO55</f>
        <v>0</v>
      </c>
      <c r="BP54" s="448">
        <f>BP55</f>
        <v>0</v>
      </c>
      <c r="BQ54" s="448">
        <f>BQ55</f>
        <v>0.378</v>
      </c>
      <c r="BR54" s="448">
        <f t="shared" ref="BR54" si="198">BR55</f>
        <v>0</v>
      </c>
      <c r="BS54" s="448">
        <f t="shared" ref="BS54" si="199">BS55</f>
        <v>0</v>
      </c>
      <c r="BT54" s="448">
        <f t="shared" ref="BT54" si="200">BT55</f>
        <v>1.6890000000000001</v>
      </c>
      <c r="BU54" s="448">
        <f t="shared" ref="BU54" si="201">BU55</f>
        <v>0</v>
      </c>
      <c r="BV54" s="448">
        <f>BV55</f>
        <v>0</v>
      </c>
      <c r="BW54" s="448">
        <v>0</v>
      </c>
      <c r="BX54" s="476" t="s">
        <v>284</v>
      </c>
      <c r="BY54" s="448">
        <f t="shared" si="40"/>
        <v>-0.10420000000000001</v>
      </c>
      <c r="BZ54" s="478">
        <f t="shared" si="41"/>
        <v>-21.609290750725844</v>
      </c>
      <c r="CA54" s="477" t="s">
        <v>385</v>
      </c>
    </row>
    <row r="55" spans="1:79" ht="63">
      <c r="A55" s="79" t="s">
        <v>420</v>
      </c>
      <c r="B55" s="80" t="s">
        <v>421</v>
      </c>
      <c r="C55" s="88" t="s">
        <v>422</v>
      </c>
      <c r="D55" s="90">
        <f>'12'!D55</f>
        <v>0.48220000000000002</v>
      </c>
      <c r="E55" s="242">
        <f t="shared" si="168"/>
        <v>0</v>
      </c>
      <c r="F55" s="242">
        <f t="shared" si="34"/>
        <v>0.48220000000000002</v>
      </c>
      <c r="G55" s="242">
        <f t="shared" si="169"/>
        <v>0</v>
      </c>
      <c r="H55" s="242">
        <f t="shared" si="170"/>
        <v>0</v>
      </c>
      <c r="I55" s="242">
        <f t="shared" si="171"/>
        <v>1.5</v>
      </c>
      <c r="J55" s="242">
        <f t="shared" si="172"/>
        <v>0</v>
      </c>
      <c r="K55" s="242">
        <f t="shared" si="172"/>
        <v>0</v>
      </c>
      <c r="L55" s="90">
        <v>0</v>
      </c>
      <c r="M55" s="90">
        <v>0</v>
      </c>
      <c r="N55" s="90">
        <v>0</v>
      </c>
      <c r="O55" s="90">
        <v>0</v>
      </c>
      <c r="P55" s="90">
        <v>0</v>
      </c>
      <c r="Q55" s="90">
        <v>0</v>
      </c>
      <c r="R55" s="90">
        <v>0</v>
      </c>
      <c r="S55" s="90">
        <v>0</v>
      </c>
      <c r="T55" s="90">
        <v>0</v>
      </c>
      <c r="U55" s="90">
        <v>0</v>
      </c>
      <c r="V55" s="90">
        <v>0</v>
      </c>
      <c r="W55" s="90">
        <v>0</v>
      </c>
      <c r="X55" s="90">
        <v>0</v>
      </c>
      <c r="Y55" s="90">
        <v>0</v>
      </c>
      <c r="Z55" s="90">
        <v>0</v>
      </c>
      <c r="AA55" s="90">
        <v>0</v>
      </c>
      <c r="AB55" s="90">
        <v>0</v>
      </c>
      <c r="AC55" s="90">
        <v>0</v>
      </c>
      <c r="AD55" s="90">
        <v>0</v>
      </c>
      <c r="AE55" s="90">
        <v>0</v>
      </c>
      <c r="AF55" s="90">
        <v>0</v>
      </c>
      <c r="AG55" s="90">
        <v>0</v>
      </c>
      <c r="AH55" s="90">
        <f>D55</f>
        <v>0.48220000000000002</v>
      </c>
      <c r="AI55" s="90">
        <v>0</v>
      </c>
      <c r="AJ55" s="90">
        <v>0</v>
      </c>
      <c r="AK55" s="244">
        <v>1.5</v>
      </c>
      <c r="AL55" s="244">
        <v>0</v>
      </c>
      <c r="AM55" s="244">
        <v>0</v>
      </c>
      <c r="AN55" s="242">
        <f t="shared" si="35"/>
        <v>0</v>
      </c>
      <c r="AO55" s="242">
        <f t="shared" si="36"/>
        <v>0.378</v>
      </c>
      <c r="AP55" s="242">
        <f t="shared" si="14"/>
        <v>0</v>
      </c>
      <c r="AQ55" s="242">
        <f t="shared" si="15"/>
        <v>0</v>
      </c>
      <c r="AR55" s="242">
        <f t="shared" si="16"/>
        <v>1.6890000000000001</v>
      </c>
      <c r="AS55" s="242">
        <f t="shared" si="17"/>
        <v>0</v>
      </c>
      <c r="AT55" s="242">
        <f t="shared" si="37"/>
        <v>0</v>
      </c>
      <c r="AU55" s="90">
        <v>0</v>
      </c>
      <c r="AV55" s="90">
        <v>0</v>
      </c>
      <c r="AW55" s="90">
        <v>0</v>
      </c>
      <c r="AX55" s="90">
        <v>0</v>
      </c>
      <c r="AY55" s="90">
        <v>0</v>
      </c>
      <c r="AZ55" s="90">
        <v>0</v>
      </c>
      <c r="BA55" s="90">
        <v>0</v>
      </c>
      <c r="BB55" s="90">
        <v>0</v>
      </c>
      <c r="BC55" s="90">
        <v>0</v>
      </c>
      <c r="BD55" s="90">
        <v>0</v>
      </c>
      <c r="BE55" s="90">
        <v>0</v>
      </c>
      <c r="BF55" s="90">
        <v>0</v>
      </c>
      <c r="BG55" s="90">
        <v>0</v>
      </c>
      <c r="BH55" s="90">
        <v>0</v>
      </c>
      <c r="BI55" s="90">
        <v>0</v>
      </c>
      <c r="BJ55" s="90">
        <v>0</v>
      </c>
      <c r="BK55" s="90">
        <v>0</v>
      </c>
      <c r="BL55" s="90">
        <v>0</v>
      </c>
      <c r="BM55" s="90">
        <v>0</v>
      </c>
      <c r="BN55" s="90">
        <v>0</v>
      </c>
      <c r="BO55" s="90">
        <v>0</v>
      </c>
      <c r="BP55" s="90">
        <v>0</v>
      </c>
      <c r="BQ55" s="244">
        <f>'12'!I55</f>
        <v>0.378</v>
      </c>
      <c r="BR55" s="244">
        <v>0</v>
      </c>
      <c r="BS55" s="244">
        <v>0</v>
      </c>
      <c r="BT55" s="244">
        <v>1.6890000000000001</v>
      </c>
      <c r="BU55" s="244">
        <v>0</v>
      </c>
      <c r="BV55" s="244">
        <v>0</v>
      </c>
      <c r="BW55" s="244">
        <v>0</v>
      </c>
      <c r="BX55" s="109" t="s">
        <v>284</v>
      </c>
      <c r="BY55" s="97">
        <f t="shared" si="40"/>
        <v>-0.10420000000000001</v>
      </c>
      <c r="BZ55" s="328">
        <f t="shared" si="41"/>
        <v>-21.609290750725844</v>
      </c>
      <c r="CA55" s="320" t="s">
        <v>385</v>
      </c>
    </row>
    <row r="56" spans="1:79" s="52" customFormat="1" ht="42.75">
      <c r="A56" s="423" t="s">
        <v>423</v>
      </c>
      <c r="B56" s="415" t="s">
        <v>424</v>
      </c>
      <c r="C56" s="416" t="s">
        <v>385</v>
      </c>
      <c r="D56" s="337">
        <f t="shared" ref="D56" si="202">D57</f>
        <v>1.7919999999999998</v>
      </c>
      <c r="E56" s="337">
        <f t="shared" si="168"/>
        <v>0</v>
      </c>
      <c r="F56" s="337">
        <f t="shared" si="34"/>
        <v>1.7919999999999998</v>
      </c>
      <c r="G56" s="337">
        <f t="shared" si="169"/>
        <v>0</v>
      </c>
      <c r="H56" s="337">
        <f t="shared" si="170"/>
        <v>0</v>
      </c>
      <c r="I56" s="337">
        <f t="shared" si="171"/>
        <v>0</v>
      </c>
      <c r="J56" s="337">
        <f t="shared" si="172"/>
        <v>0</v>
      </c>
      <c r="K56" s="337">
        <f t="shared" si="172"/>
        <v>358</v>
      </c>
      <c r="L56" s="337">
        <f t="shared" ref="L56:AA56" si="203">L57</f>
        <v>0</v>
      </c>
      <c r="M56" s="337">
        <f t="shared" si="203"/>
        <v>0</v>
      </c>
      <c r="N56" s="337">
        <f t="shared" si="203"/>
        <v>0</v>
      </c>
      <c r="O56" s="337">
        <f t="shared" si="203"/>
        <v>0</v>
      </c>
      <c r="P56" s="337">
        <f t="shared" si="203"/>
        <v>0</v>
      </c>
      <c r="Q56" s="337">
        <f t="shared" si="203"/>
        <v>0</v>
      </c>
      <c r="R56" s="337">
        <f t="shared" si="203"/>
        <v>0</v>
      </c>
      <c r="S56" s="337">
        <f t="shared" si="203"/>
        <v>0</v>
      </c>
      <c r="T56" s="337">
        <f t="shared" si="203"/>
        <v>0</v>
      </c>
      <c r="U56" s="337">
        <f t="shared" si="203"/>
        <v>0</v>
      </c>
      <c r="V56" s="337">
        <f t="shared" si="203"/>
        <v>0</v>
      </c>
      <c r="W56" s="337">
        <f t="shared" si="203"/>
        <v>0</v>
      </c>
      <c r="X56" s="337">
        <f t="shared" si="203"/>
        <v>0</v>
      </c>
      <c r="Y56" s="337">
        <f t="shared" si="203"/>
        <v>0</v>
      </c>
      <c r="Z56" s="337">
        <f t="shared" si="203"/>
        <v>0</v>
      </c>
      <c r="AA56" s="337">
        <f t="shared" si="203"/>
        <v>0</v>
      </c>
      <c r="AB56" s="337">
        <f t="shared" ref="AB56:AM56" si="204">AB57</f>
        <v>0</v>
      </c>
      <c r="AC56" s="337">
        <f t="shared" si="204"/>
        <v>0</v>
      </c>
      <c r="AD56" s="337">
        <f t="shared" si="204"/>
        <v>0</v>
      </c>
      <c r="AE56" s="337">
        <f t="shared" si="204"/>
        <v>0</v>
      </c>
      <c r="AF56" s="337">
        <f t="shared" si="204"/>
        <v>0</v>
      </c>
      <c r="AG56" s="337">
        <f t="shared" si="204"/>
        <v>0</v>
      </c>
      <c r="AH56" s="337">
        <f t="shared" si="204"/>
        <v>1.7919999999999998</v>
      </c>
      <c r="AI56" s="337">
        <f t="shared" si="204"/>
        <v>0</v>
      </c>
      <c r="AJ56" s="337">
        <f t="shared" si="204"/>
        <v>0</v>
      </c>
      <c r="AK56" s="337">
        <f t="shared" si="204"/>
        <v>0</v>
      </c>
      <c r="AL56" s="337">
        <f t="shared" si="204"/>
        <v>0</v>
      </c>
      <c r="AM56" s="337">
        <f t="shared" si="204"/>
        <v>358</v>
      </c>
      <c r="AN56" s="337">
        <f t="shared" si="35"/>
        <v>0</v>
      </c>
      <c r="AO56" s="337">
        <f t="shared" si="36"/>
        <v>2.4859999999999998</v>
      </c>
      <c r="AP56" s="337">
        <f t="shared" si="14"/>
        <v>0</v>
      </c>
      <c r="AQ56" s="337">
        <f t="shared" si="15"/>
        <v>0</v>
      </c>
      <c r="AR56" s="337">
        <f t="shared" si="16"/>
        <v>0</v>
      </c>
      <c r="AS56" s="337">
        <f t="shared" si="17"/>
        <v>0</v>
      </c>
      <c r="AT56" s="337">
        <f t="shared" si="37"/>
        <v>353</v>
      </c>
      <c r="AU56" s="337">
        <f t="shared" ref="AU56:BJ56" si="205">AU57</f>
        <v>0</v>
      </c>
      <c r="AV56" s="337">
        <f t="shared" si="205"/>
        <v>0</v>
      </c>
      <c r="AW56" s="337">
        <f t="shared" si="205"/>
        <v>0</v>
      </c>
      <c r="AX56" s="337">
        <f t="shared" si="205"/>
        <v>0</v>
      </c>
      <c r="AY56" s="337">
        <f t="shared" si="205"/>
        <v>0</v>
      </c>
      <c r="AZ56" s="337">
        <f t="shared" si="205"/>
        <v>0</v>
      </c>
      <c r="BA56" s="337">
        <f t="shared" si="205"/>
        <v>0</v>
      </c>
      <c r="BB56" s="337">
        <f t="shared" si="205"/>
        <v>0</v>
      </c>
      <c r="BC56" s="337">
        <f t="shared" si="205"/>
        <v>0</v>
      </c>
      <c r="BD56" s="337">
        <f t="shared" si="205"/>
        <v>0</v>
      </c>
      <c r="BE56" s="337">
        <f t="shared" si="205"/>
        <v>0</v>
      </c>
      <c r="BF56" s="337">
        <f t="shared" si="205"/>
        <v>0</v>
      </c>
      <c r="BG56" s="337">
        <f t="shared" si="205"/>
        <v>0</v>
      </c>
      <c r="BH56" s="337">
        <f t="shared" si="205"/>
        <v>0</v>
      </c>
      <c r="BI56" s="337">
        <f t="shared" si="205"/>
        <v>0</v>
      </c>
      <c r="BJ56" s="337">
        <f t="shared" si="205"/>
        <v>0</v>
      </c>
      <c r="BK56" s="337">
        <f t="shared" ref="BK56:BV56" si="206">BK57</f>
        <v>0</v>
      </c>
      <c r="BL56" s="337">
        <f t="shared" si="206"/>
        <v>0</v>
      </c>
      <c r="BM56" s="337">
        <f t="shared" si="206"/>
        <v>0</v>
      </c>
      <c r="BN56" s="337">
        <f t="shared" si="206"/>
        <v>0</v>
      </c>
      <c r="BO56" s="337">
        <f t="shared" si="206"/>
        <v>0</v>
      </c>
      <c r="BP56" s="337">
        <f t="shared" si="206"/>
        <v>0</v>
      </c>
      <c r="BQ56" s="337">
        <f t="shared" si="206"/>
        <v>2.4859999999999998</v>
      </c>
      <c r="BR56" s="337">
        <f t="shared" si="206"/>
        <v>0</v>
      </c>
      <c r="BS56" s="337">
        <f t="shared" si="206"/>
        <v>0</v>
      </c>
      <c r="BT56" s="337">
        <f t="shared" si="206"/>
        <v>0</v>
      </c>
      <c r="BU56" s="337">
        <f t="shared" si="206"/>
        <v>0</v>
      </c>
      <c r="BV56" s="337">
        <f t="shared" si="206"/>
        <v>353</v>
      </c>
      <c r="BW56" s="337">
        <v>0</v>
      </c>
      <c r="BX56" s="426" t="s">
        <v>284</v>
      </c>
      <c r="BY56" s="337">
        <f t="shared" si="40"/>
        <v>0.69399999999999995</v>
      </c>
      <c r="BZ56" s="428">
        <f t="shared" si="41"/>
        <v>38.727678571428577</v>
      </c>
      <c r="CA56" s="427" t="s">
        <v>385</v>
      </c>
    </row>
    <row r="57" spans="1:79" s="52" customFormat="1" ht="42.75">
      <c r="A57" s="472" t="s">
        <v>425</v>
      </c>
      <c r="B57" s="461" t="s">
        <v>426</v>
      </c>
      <c r="C57" s="462" t="s">
        <v>385</v>
      </c>
      <c r="D57" s="448">
        <f>D58+D59</f>
        <v>1.7919999999999998</v>
      </c>
      <c r="E57" s="448">
        <f t="shared" si="168"/>
        <v>0</v>
      </c>
      <c r="F57" s="448">
        <f t="shared" si="34"/>
        <v>1.7919999999999998</v>
      </c>
      <c r="G57" s="448">
        <f t="shared" si="169"/>
        <v>0</v>
      </c>
      <c r="H57" s="448">
        <f t="shared" si="170"/>
        <v>0</v>
      </c>
      <c r="I57" s="448">
        <f t="shared" si="171"/>
        <v>0</v>
      </c>
      <c r="J57" s="448">
        <f t="shared" si="172"/>
        <v>0</v>
      </c>
      <c r="K57" s="448">
        <f t="shared" si="172"/>
        <v>358</v>
      </c>
      <c r="L57" s="448">
        <f t="shared" ref="L57:AM57" si="207">L58+L59</f>
        <v>0</v>
      </c>
      <c r="M57" s="448">
        <f t="shared" si="207"/>
        <v>0</v>
      </c>
      <c r="N57" s="448">
        <f t="shared" si="207"/>
        <v>0</v>
      </c>
      <c r="O57" s="448">
        <f t="shared" si="207"/>
        <v>0</v>
      </c>
      <c r="P57" s="448">
        <f t="shared" si="207"/>
        <v>0</v>
      </c>
      <c r="Q57" s="448">
        <f t="shared" si="207"/>
        <v>0</v>
      </c>
      <c r="R57" s="448">
        <f t="shared" si="207"/>
        <v>0</v>
      </c>
      <c r="S57" s="448">
        <f t="shared" si="207"/>
        <v>0</v>
      </c>
      <c r="T57" s="448">
        <f t="shared" si="207"/>
        <v>0</v>
      </c>
      <c r="U57" s="448">
        <f t="shared" si="207"/>
        <v>0</v>
      </c>
      <c r="V57" s="448">
        <f t="shared" si="207"/>
        <v>0</v>
      </c>
      <c r="W57" s="448">
        <f t="shared" si="207"/>
        <v>0</v>
      </c>
      <c r="X57" s="448">
        <f t="shared" si="207"/>
        <v>0</v>
      </c>
      <c r="Y57" s="448">
        <f t="shared" si="207"/>
        <v>0</v>
      </c>
      <c r="Z57" s="448">
        <f t="shared" si="207"/>
        <v>0</v>
      </c>
      <c r="AA57" s="448">
        <f t="shared" si="207"/>
        <v>0</v>
      </c>
      <c r="AB57" s="448">
        <f t="shared" si="207"/>
        <v>0</v>
      </c>
      <c r="AC57" s="448">
        <f t="shared" si="207"/>
        <v>0</v>
      </c>
      <c r="AD57" s="448">
        <f t="shared" si="207"/>
        <v>0</v>
      </c>
      <c r="AE57" s="448">
        <f t="shared" si="207"/>
        <v>0</v>
      </c>
      <c r="AF57" s="448">
        <f t="shared" si="207"/>
        <v>0</v>
      </c>
      <c r="AG57" s="448">
        <f t="shared" si="207"/>
        <v>0</v>
      </c>
      <c r="AH57" s="448">
        <f t="shared" si="207"/>
        <v>1.7919999999999998</v>
      </c>
      <c r="AI57" s="448">
        <f t="shared" si="207"/>
        <v>0</v>
      </c>
      <c r="AJ57" s="448">
        <f t="shared" si="207"/>
        <v>0</v>
      </c>
      <c r="AK57" s="448">
        <f t="shared" si="207"/>
        <v>0</v>
      </c>
      <c r="AL57" s="448">
        <f t="shared" si="207"/>
        <v>0</v>
      </c>
      <c r="AM57" s="448">
        <f t="shared" si="207"/>
        <v>358</v>
      </c>
      <c r="AN57" s="448">
        <f t="shared" si="35"/>
        <v>0</v>
      </c>
      <c r="AO57" s="448">
        <f t="shared" si="36"/>
        <v>2.4859999999999998</v>
      </c>
      <c r="AP57" s="448">
        <f t="shared" si="14"/>
        <v>0</v>
      </c>
      <c r="AQ57" s="448">
        <f t="shared" si="15"/>
        <v>0</v>
      </c>
      <c r="AR57" s="448">
        <f t="shared" si="16"/>
        <v>0</v>
      </c>
      <c r="AS57" s="448">
        <f t="shared" si="17"/>
        <v>0</v>
      </c>
      <c r="AT57" s="448">
        <f t="shared" si="37"/>
        <v>353</v>
      </c>
      <c r="AU57" s="448">
        <f t="shared" ref="AU57:BW57" si="208">AU58+AU59</f>
        <v>0</v>
      </c>
      <c r="AV57" s="448">
        <f t="shared" si="208"/>
        <v>0</v>
      </c>
      <c r="AW57" s="448">
        <f t="shared" si="208"/>
        <v>0</v>
      </c>
      <c r="AX57" s="448">
        <f t="shared" si="208"/>
        <v>0</v>
      </c>
      <c r="AY57" s="448">
        <f t="shared" si="208"/>
        <v>0</v>
      </c>
      <c r="AZ57" s="448">
        <f t="shared" si="208"/>
        <v>0</v>
      </c>
      <c r="BA57" s="448">
        <f t="shared" si="208"/>
        <v>0</v>
      </c>
      <c r="BB57" s="448">
        <f t="shared" si="208"/>
        <v>0</v>
      </c>
      <c r="BC57" s="448">
        <f t="shared" si="208"/>
        <v>0</v>
      </c>
      <c r="BD57" s="448">
        <f t="shared" si="208"/>
        <v>0</v>
      </c>
      <c r="BE57" s="448">
        <f t="shared" si="208"/>
        <v>0</v>
      </c>
      <c r="BF57" s="448">
        <f t="shared" si="208"/>
        <v>0</v>
      </c>
      <c r="BG57" s="448">
        <f t="shared" si="208"/>
        <v>0</v>
      </c>
      <c r="BH57" s="448">
        <f t="shared" si="208"/>
        <v>0</v>
      </c>
      <c r="BI57" s="448">
        <f t="shared" si="208"/>
        <v>0</v>
      </c>
      <c r="BJ57" s="448">
        <f t="shared" si="208"/>
        <v>0</v>
      </c>
      <c r="BK57" s="448">
        <f t="shared" si="208"/>
        <v>0</v>
      </c>
      <c r="BL57" s="448">
        <f t="shared" si="208"/>
        <v>0</v>
      </c>
      <c r="BM57" s="448">
        <f t="shared" si="208"/>
        <v>0</v>
      </c>
      <c r="BN57" s="448">
        <f t="shared" si="208"/>
        <v>0</v>
      </c>
      <c r="BO57" s="448">
        <f t="shared" si="208"/>
        <v>0</v>
      </c>
      <c r="BP57" s="448">
        <f t="shared" si="208"/>
        <v>0</v>
      </c>
      <c r="BQ57" s="448">
        <f t="shared" si="208"/>
        <v>2.4859999999999998</v>
      </c>
      <c r="BR57" s="448">
        <f t="shared" si="208"/>
        <v>0</v>
      </c>
      <c r="BS57" s="448">
        <f t="shared" si="208"/>
        <v>0</v>
      </c>
      <c r="BT57" s="448">
        <f t="shared" si="208"/>
        <v>0</v>
      </c>
      <c r="BU57" s="448">
        <f t="shared" si="208"/>
        <v>0</v>
      </c>
      <c r="BV57" s="448">
        <f t="shared" si="208"/>
        <v>353</v>
      </c>
      <c r="BW57" s="448">
        <f t="shared" si="208"/>
        <v>0</v>
      </c>
      <c r="BX57" s="476" t="s">
        <v>284</v>
      </c>
      <c r="BY57" s="448">
        <f t="shared" si="40"/>
        <v>0.69399999999999995</v>
      </c>
      <c r="BZ57" s="478">
        <f t="shared" si="41"/>
        <v>38.727678571428577</v>
      </c>
      <c r="CA57" s="477" t="s">
        <v>1188</v>
      </c>
    </row>
    <row r="58" spans="1:79" s="101" customFormat="1" ht="30">
      <c r="A58" s="102" t="s">
        <v>427</v>
      </c>
      <c r="B58" s="103" t="s">
        <v>428</v>
      </c>
      <c r="C58" s="104" t="s">
        <v>273</v>
      </c>
      <c r="D58" s="244">
        <f>'12'!D58</f>
        <v>1.1519999999999999</v>
      </c>
      <c r="E58" s="243">
        <f t="shared" si="168"/>
        <v>0</v>
      </c>
      <c r="F58" s="243">
        <f t="shared" si="34"/>
        <v>1.1519999999999999</v>
      </c>
      <c r="G58" s="243">
        <f t="shared" si="169"/>
        <v>0</v>
      </c>
      <c r="H58" s="243">
        <f t="shared" si="170"/>
        <v>0</v>
      </c>
      <c r="I58" s="243">
        <f t="shared" si="171"/>
        <v>0</v>
      </c>
      <c r="J58" s="243">
        <f t="shared" si="172"/>
        <v>0</v>
      </c>
      <c r="K58" s="243">
        <f t="shared" si="172"/>
        <v>253</v>
      </c>
      <c r="L58" s="244">
        <v>0</v>
      </c>
      <c r="M58" s="244">
        <v>0</v>
      </c>
      <c r="N58" s="244">
        <v>0</v>
      </c>
      <c r="O58" s="244">
        <v>0</v>
      </c>
      <c r="P58" s="244">
        <v>0</v>
      </c>
      <c r="Q58" s="244">
        <v>0</v>
      </c>
      <c r="R58" s="244">
        <v>0</v>
      </c>
      <c r="S58" s="244">
        <v>0</v>
      </c>
      <c r="T58" s="244">
        <v>0</v>
      </c>
      <c r="U58" s="244">
        <v>0</v>
      </c>
      <c r="V58" s="244">
        <v>0</v>
      </c>
      <c r="W58" s="244">
        <v>0</v>
      </c>
      <c r="X58" s="244">
        <v>0</v>
      </c>
      <c r="Y58" s="244">
        <v>0</v>
      </c>
      <c r="Z58" s="244"/>
      <c r="AA58" s="244">
        <v>0</v>
      </c>
      <c r="AB58" s="244">
        <v>0</v>
      </c>
      <c r="AC58" s="244">
        <v>0</v>
      </c>
      <c r="AD58" s="244">
        <v>0</v>
      </c>
      <c r="AE58" s="244">
        <v>0</v>
      </c>
      <c r="AF58" s="244">
        <v>0</v>
      </c>
      <c r="AG58" s="244">
        <v>0</v>
      </c>
      <c r="AH58" s="244">
        <f>D58</f>
        <v>1.1519999999999999</v>
      </c>
      <c r="AI58" s="244">
        <v>0</v>
      </c>
      <c r="AJ58" s="244">
        <v>0</v>
      </c>
      <c r="AK58" s="244">
        <v>0</v>
      </c>
      <c r="AL58" s="244">
        <v>0</v>
      </c>
      <c r="AM58" s="244">
        <v>253</v>
      </c>
      <c r="AN58" s="243">
        <f t="shared" si="35"/>
        <v>0</v>
      </c>
      <c r="AO58" s="243">
        <f t="shared" si="36"/>
        <v>1.5880000000000001</v>
      </c>
      <c r="AP58" s="243">
        <f t="shared" si="14"/>
        <v>0</v>
      </c>
      <c r="AQ58" s="243">
        <f t="shared" si="15"/>
        <v>0</v>
      </c>
      <c r="AR58" s="243">
        <f t="shared" si="16"/>
        <v>0</v>
      </c>
      <c r="AS58" s="243">
        <f t="shared" si="17"/>
        <v>0</v>
      </c>
      <c r="AT58" s="243">
        <f t="shared" si="37"/>
        <v>243</v>
      </c>
      <c r="AU58" s="244">
        <v>0</v>
      </c>
      <c r="AV58" s="244">
        <v>0</v>
      </c>
      <c r="AW58" s="244">
        <v>0</v>
      </c>
      <c r="AX58" s="244">
        <v>0</v>
      </c>
      <c r="AY58" s="244">
        <v>0</v>
      </c>
      <c r="AZ58" s="244">
        <v>0</v>
      </c>
      <c r="BA58" s="244">
        <v>0</v>
      </c>
      <c r="BB58" s="244">
        <v>0</v>
      </c>
      <c r="BC58" s="244">
        <v>0</v>
      </c>
      <c r="BD58" s="244">
        <v>0</v>
      </c>
      <c r="BE58" s="244">
        <v>0</v>
      </c>
      <c r="BF58" s="244">
        <v>0</v>
      </c>
      <c r="BG58" s="244">
        <v>0</v>
      </c>
      <c r="BH58" s="244">
        <v>0</v>
      </c>
      <c r="BI58" s="244">
        <v>0</v>
      </c>
      <c r="BJ58" s="244">
        <v>0</v>
      </c>
      <c r="BK58" s="244">
        <v>0</v>
      </c>
      <c r="BL58" s="244">
        <v>0</v>
      </c>
      <c r="BM58" s="244">
        <v>0</v>
      </c>
      <c r="BN58" s="244">
        <v>0</v>
      </c>
      <c r="BO58" s="244">
        <v>0</v>
      </c>
      <c r="BP58" s="244">
        <v>0</v>
      </c>
      <c r="BQ58" s="244">
        <f>'12'!I58</f>
        <v>1.5880000000000001</v>
      </c>
      <c r="BR58" s="244">
        <v>0</v>
      </c>
      <c r="BS58" s="244">
        <v>0</v>
      </c>
      <c r="BT58" s="244">
        <v>0</v>
      </c>
      <c r="BU58" s="244">
        <v>0</v>
      </c>
      <c r="BV58" s="244">
        <v>243</v>
      </c>
      <c r="BW58" s="244">
        <v>0</v>
      </c>
      <c r="BX58" s="109" t="s">
        <v>284</v>
      </c>
      <c r="BY58" s="97">
        <f t="shared" si="40"/>
        <v>0.43600000000000017</v>
      </c>
      <c r="BZ58" s="328">
        <f t="shared" si="41"/>
        <v>37.847222222222236</v>
      </c>
      <c r="CA58" s="320" t="s">
        <v>1188</v>
      </c>
    </row>
    <row r="59" spans="1:79" s="101" customFormat="1" ht="33.75" customHeight="1">
      <c r="A59" s="102" t="s">
        <v>1062</v>
      </c>
      <c r="B59" s="103" t="s">
        <v>428</v>
      </c>
      <c r="C59" s="104" t="s">
        <v>1110</v>
      </c>
      <c r="D59" s="244">
        <f>'12'!D59</f>
        <v>0.64</v>
      </c>
      <c r="E59" s="243">
        <f t="shared" ref="E59" si="209">L59+S59+Z59+AG59</f>
        <v>0</v>
      </c>
      <c r="F59" s="243">
        <f t="shared" ref="F59" si="210">M59+T59+AA59+AH59</f>
        <v>0.64</v>
      </c>
      <c r="G59" s="243">
        <f t="shared" ref="G59" si="211">N59+U59+AB59+AI59</f>
        <v>0</v>
      </c>
      <c r="H59" s="243">
        <f t="shared" ref="H59" si="212">O59+V59+AC59+AJ59</f>
        <v>0</v>
      </c>
      <c r="I59" s="243">
        <f t="shared" ref="I59" si="213">P59+W59+AD59+AK59</f>
        <v>0</v>
      </c>
      <c r="J59" s="243">
        <f t="shared" ref="J59" si="214">Q59+X59+AE59+AL59</f>
        <v>0</v>
      </c>
      <c r="K59" s="243">
        <f t="shared" ref="K59" si="215">R59+Y59+AF59+AM59</f>
        <v>105</v>
      </c>
      <c r="L59" s="244">
        <v>0</v>
      </c>
      <c r="M59" s="244">
        <v>0</v>
      </c>
      <c r="N59" s="244">
        <v>0</v>
      </c>
      <c r="O59" s="244">
        <v>0</v>
      </c>
      <c r="P59" s="244">
        <v>0</v>
      </c>
      <c r="Q59" s="244">
        <v>0</v>
      </c>
      <c r="R59" s="244">
        <v>0</v>
      </c>
      <c r="S59" s="244">
        <v>0</v>
      </c>
      <c r="T59" s="244">
        <v>0</v>
      </c>
      <c r="U59" s="244">
        <v>0</v>
      </c>
      <c r="V59" s="244">
        <v>0</v>
      </c>
      <c r="W59" s="244">
        <v>0</v>
      </c>
      <c r="X59" s="244">
        <v>0</v>
      </c>
      <c r="Y59" s="244">
        <v>0</v>
      </c>
      <c r="Z59" s="244"/>
      <c r="AA59" s="244">
        <v>0</v>
      </c>
      <c r="AB59" s="244">
        <v>0</v>
      </c>
      <c r="AC59" s="244">
        <v>0</v>
      </c>
      <c r="AD59" s="244">
        <v>0</v>
      </c>
      <c r="AE59" s="244">
        <v>0</v>
      </c>
      <c r="AF59" s="244">
        <v>0</v>
      </c>
      <c r="AG59" s="244">
        <v>0</v>
      </c>
      <c r="AH59" s="244">
        <f>D59</f>
        <v>0.64</v>
      </c>
      <c r="AI59" s="244">
        <v>0</v>
      </c>
      <c r="AJ59" s="244">
        <v>0</v>
      </c>
      <c r="AK59" s="244">
        <v>0</v>
      </c>
      <c r="AL59" s="244">
        <v>0</v>
      </c>
      <c r="AM59" s="244">
        <v>105</v>
      </c>
      <c r="AN59" s="243">
        <f t="shared" ref="AN59" si="216">AU59+BB59+BI59+BP59</f>
        <v>0</v>
      </c>
      <c r="AO59" s="243">
        <f t="shared" ref="AO59" si="217">AV59+BC59+BJ59+BQ59</f>
        <v>0.89799999999999991</v>
      </c>
      <c r="AP59" s="243">
        <f t="shared" ref="AP59" si="218">AW59+BD59+BK59+BR59</f>
        <v>0</v>
      </c>
      <c r="AQ59" s="243">
        <f t="shared" ref="AQ59" si="219">AX59+BE59+BL59+BS59</f>
        <v>0</v>
      </c>
      <c r="AR59" s="243">
        <f t="shared" ref="AR59" si="220">AY59+BF59+BM59+BT59</f>
        <v>0</v>
      </c>
      <c r="AS59" s="243">
        <f t="shared" ref="AS59" si="221">AZ59+BG59+BN59+BU59</f>
        <v>0</v>
      </c>
      <c r="AT59" s="243">
        <f t="shared" ref="AT59" si="222">BA59+BH59+BO59+BV59</f>
        <v>110</v>
      </c>
      <c r="AU59" s="244">
        <v>0</v>
      </c>
      <c r="AV59" s="244">
        <v>0</v>
      </c>
      <c r="AW59" s="244">
        <v>0</v>
      </c>
      <c r="AX59" s="244">
        <v>0</v>
      </c>
      <c r="AY59" s="244">
        <v>0</v>
      </c>
      <c r="AZ59" s="244">
        <v>0</v>
      </c>
      <c r="BA59" s="244">
        <v>0</v>
      </c>
      <c r="BB59" s="244">
        <v>0</v>
      </c>
      <c r="BC59" s="244">
        <v>0</v>
      </c>
      <c r="BD59" s="244">
        <v>0</v>
      </c>
      <c r="BE59" s="244">
        <v>0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f>'12'!I59</f>
        <v>0.89799999999999991</v>
      </c>
      <c r="BR59" s="244">
        <v>0</v>
      </c>
      <c r="BS59" s="244">
        <v>0</v>
      </c>
      <c r="BT59" s="244">
        <v>0</v>
      </c>
      <c r="BU59" s="244">
        <v>0</v>
      </c>
      <c r="BV59" s="244">
        <v>110</v>
      </c>
      <c r="BW59" s="244">
        <v>0</v>
      </c>
      <c r="BX59" s="109" t="s">
        <v>284</v>
      </c>
      <c r="BY59" s="97">
        <f t="shared" si="40"/>
        <v>0.2579999999999999</v>
      </c>
      <c r="BZ59" s="328">
        <f t="shared" si="41"/>
        <v>40.312499999999986</v>
      </c>
      <c r="CA59" s="320" t="s">
        <v>1188</v>
      </c>
    </row>
    <row r="60" spans="1:79" s="101" customFormat="1" ht="40.5" customHeight="1">
      <c r="A60" s="445" t="s">
        <v>1063</v>
      </c>
      <c r="B60" s="463" t="s">
        <v>1155</v>
      </c>
      <c r="C60" s="462" t="s">
        <v>385</v>
      </c>
      <c r="D60" s="448">
        <v>0</v>
      </c>
      <c r="E60" s="448">
        <v>0</v>
      </c>
      <c r="F60" s="448">
        <v>0</v>
      </c>
      <c r="G60" s="448">
        <v>0</v>
      </c>
      <c r="H60" s="448">
        <v>0</v>
      </c>
      <c r="I60" s="448">
        <v>0</v>
      </c>
      <c r="J60" s="448">
        <v>0</v>
      </c>
      <c r="K60" s="448">
        <v>0</v>
      </c>
      <c r="L60" s="448">
        <v>0</v>
      </c>
      <c r="M60" s="448">
        <v>0</v>
      </c>
      <c r="N60" s="448">
        <v>0</v>
      </c>
      <c r="O60" s="448">
        <v>0</v>
      </c>
      <c r="P60" s="448">
        <v>0</v>
      </c>
      <c r="Q60" s="448">
        <v>0</v>
      </c>
      <c r="R60" s="448">
        <v>0</v>
      </c>
      <c r="S60" s="448">
        <v>0</v>
      </c>
      <c r="T60" s="448">
        <v>0</v>
      </c>
      <c r="U60" s="448">
        <v>0</v>
      </c>
      <c r="V60" s="448">
        <v>0</v>
      </c>
      <c r="W60" s="448">
        <v>0</v>
      </c>
      <c r="X60" s="448">
        <v>0</v>
      </c>
      <c r="Y60" s="448">
        <v>0</v>
      </c>
      <c r="Z60" s="448">
        <v>0</v>
      </c>
      <c r="AA60" s="448">
        <v>0</v>
      </c>
      <c r="AB60" s="448">
        <v>0</v>
      </c>
      <c r="AC60" s="448">
        <v>0</v>
      </c>
      <c r="AD60" s="448">
        <v>0</v>
      </c>
      <c r="AE60" s="448">
        <v>0</v>
      </c>
      <c r="AF60" s="448">
        <v>0</v>
      </c>
      <c r="AG60" s="448">
        <v>0</v>
      </c>
      <c r="AH60" s="448">
        <v>0</v>
      </c>
      <c r="AI60" s="448">
        <v>0</v>
      </c>
      <c r="AJ60" s="448">
        <v>0</v>
      </c>
      <c r="AK60" s="448">
        <v>0</v>
      </c>
      <c r="AL60" s="448">
        <v>0</v>
      </c>
      <c r="AM60" s="448">
        <v>0</v>
      </c>
      <c r="AN60" s="448">
        <v>0</v>
      </c>
      <c r="AO60" s="448">
        <v>0</v>
      </c>
      <c r="AP60" s="448">
        <v>0</v>
      </c>
      <c r="AQ60" s="448">
        <v>0</v>
      </c>
      <c r="AR60" s="448">
        <v>0</v>
      </c>
      <c r="AS60" s="448">
        <v>0</v>
      </c>
      <c r="AT60" s="448">
        <v>0</v>
      </c>
      <c r="AU60" s="448">
        <v>0</v>
      </c>
      <c r="AV60" s="448">
        <v>0</v>
      </c>
      <c r="AW60" s="448">
        <v>0</v>
      </c>
      <c r="AX60" s="448">
        <v>0</v>
      </c>
      <c r="AY60" s="448">
        <v>0</v>
      </c>
      <c r="AZ60" s="448">
        <v>0</v>
      </c>
      <c r="BA60" s="448">
        <v>0</v>
      </c>
      <c r="BB60" s="448">
        <v>0</v>
      </c>
      <c r="BC60" s="448">
        <v>0</v>
      </c>
      <c r="BD60" s="448">
        <v>0</v>
      </c>
      <c r="BE60" s="448">
        <v>0</v>
      </c>
      <c r="BF60" s="448">
        <v>0</v>
      </c>
      <c r="BG60" s="448">
        <v>0</v>
      </c>
      <c r="BH60" s="448">
        <v>0</v>
      </c>
      <c r="BI60" s="448">
        <v>0</v>
      </c>
      <c r="BJ60" s="448">
        <v>0</v>
      </c>
      <c r="BK60" s="448">
        <v>0</v>
      </c>
      <c r="BL60" s="448">
        <v>0</v>
      </c>
      <c r="BM60" s="448">
        <v>0</v>
      </c>
      <c r="BN60" s="448">
        <v>0</v>
      </c>
      <c r="BO60" s="448">
        <v>0</v>
      </c>
      <c r="BP60" s="448">
        <v>0</v>
      </c>
      <c r="BQ60" s="448">
        <v>0</v>
      </c>
      <c r="BR60" s="448">
        <v>0</v>
      </c>
      <c r="BS60" s="448">
        <v>0</v>
      </c>
      <c r="BT60" s="448">
        <v>0</v>
      </c>
      <c r="BU60" s="448">
        <v>0</v>
      </c>
      <c r="BV60" s="448">
        <v>0</v>
      </c>
      <c r="BW60" s="448">
        <v>0</v>
      </c>
      <c r="BX60" s="476" t="s">
        <v>284</v>
      </c>
      <c r="BY60" s="448">
        <f t="shared" si="40"/>
        <v>0</v>
      </c>
      <c r="BZ60" s="476" t="s">
        <v>284</v>
      </c>
      <c r="CA60" s="477" t="s">
        <v>385</v>
      </c>
    </row>
    <row r="61" spans="1:79" s="101" customFormat="1" ht="42" customHeight="1">
      <c r="A61" s="445" t="s">
        <v>1064</v>
      </c>
      <c r="B61" s="463" t="s">
        <v>1156</v>
      </c>
      <c r="C61" s="462" t="s">
        <v>385</v>
      </c>
      <c r="D61" s="448">
        <v>0</v>
      </c>
      <c r="E61" s="448">
        <v>0</v>
      </c>
      <c r="F61" s="448">
        <v>0</v>
      </c>
      <c r="G61" s="448">
        <v>0</v>
      </c>
      <c r="H61" s="448">
        <v>0</v>
      </c>
      <c r="I61" s="448">
        <v>0</v>
      </c>
      <c r="J61" s="448">
        <v>0</v>
      </c>
      <c r="K61" s="448">
        <v>0</v>
      </c>
      <c r="L61" s="448">
        <v>0</v>
      </c>
      <c r="M61" s="448">
        <v>0</v>
      </c>
      <c r="N61" s="448">
        <v>0</v>
      </c>
      <c r="O61" s="448">
        <v>0</v>
      </c>
      <c r="P61" s="448">
        <v>0</v>
      </c>
      <c r="Q61" s="448">
        <v>0</v>
      </c>
      <c r="R61" s="448">
        <v>0</v>
      </c>
      <c r="S61" s="448">
        <v>0</v>
      </c>
      <c r="T61" s="448">
        <v>0</v>
      </c>
      <c r="U61" s="448">
        <v>0</v>
      </c>
      <c r="V61" s="448">
        <v>0</v>
      </c>
      <c r="W61" s="448">
        <v>0</v>
      </c>
      <c r="X61" s="448">
        <v>0</v>
      </c>
      <c r="Y61" s="448">
        <v>0</v>
      </c>
      <c r="Z61" s="448">
        <v>0</v>
      </c>
      <c r="AA61" s="448">
        <v>0</v>
      </c>
      <c r="AB61" s="448">
        <v>0</v>
      </c>
      <c r="AC61" s="448">
        <v>0</v>
      </c>
      <c r="AD61" s="448">
        <v>0</v>
      </c>
      <c r="AE61" s="448">
        <v>0</v>
      </c>
      <c r="AF61" s="448">
        <v>0</v>
      </c>
      <c r="AG61" s="448">
        <v>0</v>
      </c>
      <c r="AH61" s="448">
        <v>0</v>
      </c>
      <c r="AI61" s="448">
        <v>0</v>
      </c>
      <c r="AJ61" s="448">
        <v>0</v>
      </c>
      <c r="AK61" s="448">
        <v>0</v>
      </c>
      <c r="AL61" s="448">
        <v>0</v>
      </c>
      <c r="AM61" s="448">
        <v>0</v>
      </c>
      <c r="AN61" s="448">
        <v>0</v>
      </c>
      <c r="AO61" s="448">
        <v>0</v>
      </c>
      <c r="AP61" s="448">
        <v>0</v>
      </c>
      <c r="AQ61" s="448">
        <v>0</v>
      </c>
      <c r="AR61" s="448">
        <v>0</v>
      </c>
      <c r="AS61" s="448">
        <v>0</v>
      </c>
      <c r="AT61" s="448">
        <v>0</v>
      </c>
      <c r="AU61" s="448">
        <v>0</v>
      </c>
      <c r="AV61" s="448">
        <v>0</v>
      </c>
      <c r="AW61" s="448">
        <v>0</v>
      </c>
      <c r="AX61" s="448">
        <v>0</v>
      </c>
      <c r="AY61" s="448">
        <v>0</v>
      </c>
      <c r="AZ61" s="448">
        <v>0</v>
      </c>
      <c r="BA61" s="448">
        <v>0</v>
      </c>
      <c r="BB61" s="448">
        <v>0</v>
      </c>
      <c r="BC61" s="448">
        <v>0</v>
      </c>
      <c r="BD61" s="448">
        <v>0</v>
      </c>
      <c r="BE61" s="448">
        <v>0</v>
      </c>
      <c r="BF61" s="448">
        <v>0</v>
      </c>
      <c r="BG61" s="448">
        <v>0</v>
      </c>
      <c r="BH61" s="448">
        <v>0</v>
      </c>
      <c r="BI61" s="448">
        <v>0</v>
      </c>
      <c r="BJ61" s="448">
        <v>0</v>
      </c>
      <c r="BK61" s="448">
        <v>0</v>
      </c>
      <c r="BL61" s="448">
        <v>0</v>
      </c>
      <c r="BM61" s="448">
        <v>0</v>
      </c>
      <c r="BN61" s="448">
        <v>0</v>
      </c>
      <c r="BO61" s="448">
        <v>0</v>
      </c>
      <c r="BP61" s="448">
        <v>0</v>
      </c>
      <c r="BQ61" s="448">
        <v>0</v>
      </c>
      <c r="BR61" s="448">
        <v>0</v>
      </c>
      <c r="BS61" s="448">
        <v>0</v>
      </c>
      <c r="BT61" s="448">
        <v>0</v>
      </c>
      <c r="BU61" s="448">
        <v>0</v>
      </c>
      <c r="BV61" s="448">
        <v>0</v>
      </c>
      <c r="BW61" s="448">
        <v>0</v>
      </c>
      <c r="BX61" s="476" t="s">
        <v>284</v>
      </c>
      <c r="BY61" s="448">
        <f t="shared" si="40"/>
        <v>0</v>
      </c>
      <c r="BZ61" s="476" t="s">
        <v>284</v>
      </c>
      <c r="CA61" s="477" t="s">
        <v>385</v>
      </c>
    </row>
    <row r="62" spans="1:79" s="101" customFormat="1" ht="54" customHeight="1">
      <c r="A62" s="445" t="s">
        <v>1065</v>
      </c>
      <c r="B62" s="463" t="s">
        <v>1157</v>
      </c>
      <c r="C62" s="462" t="s">
        <v>385</v>
      </c>
      <c r="D62" s="448">
        <v>0</v>
      </c>
      <c r="E62" s="448">
        <v>0</v>
      </c>
      <c r="F62" s="448">
        <v>0</v>
      </c>
      <c r="G62" s="448">
        <v>0</v>
      </c>
      <c r="H62" s="448">
        <v>0</v>
      </c>
      <c r="I62" s="448">
        <v>0</v>
      </c>
      <c r="J62" s="448">
        <v>0</v>
      </c>
      <c r="K62" s="448">
        <v>0</v>
      </c>
      <c r="L62" s="448">
        <v>0</v>
      </c>
      <c r="M62" s="448">
        <v>0</v>
      </c>
      <c r="N62" s="448">
        <v>0</v>
      </c>
      <c r="O62" s="448">
        <v>0</v>
      </c>
      <c r="P62" s="448">
        <v>0</v>
      </c>
      <c r="Q62" s="448">
        <v>0</v>
      </c>
      <c r="R62" s="448">
        <v>0</v>
      </c>
      <c r="S62" s="448">
        <v>0</v>
      </c>
      <c r="T62" s="448">
        <v>0</v>
      </c>
      <c r="U62" s="448">
        <v>0</v>
      </c>
      <c r="V62" s="448">
        <v>0</v>
      </c>
      <c r="W62" s="448">
        <v>0</v>
      </c>
      <c r="X62" s="448">
        <v>0</v>
      </c>
      <c r="Y62" s="448">
        <v>0</v>
      </c>
      <c r="Z62" s="448">
        <v>0</v>
      </c>
      <c r="AA62" s="448">
        <v>0</v>
      </c>
      <c r="AB62" s="448">
        <v>0</v>
      </c>
      <c r="AC62" s="448">
        <v>0</v>
      </c>
      <c r="AD62" s="448">
        <v>0</v>
      </c>
      <c r="AE62" s="448">
        <v>0</v>
      </c>
      <c r="AF62" s="448">
        <v>0</v>
      </c>
      <c r="AG62" s="448">
        <v>0</v>
      </c>
      <c r="AH62" s="448">
        <v>0</v>
      </c>
      <c r="AI62" s="448">
        <v>0</v>
      </c>
      <c r="AJ62" s="448">
        <v>0</v>
      </c>
      <c r="AK62" s="448">
        <v>0</v>
      </c>
      <c r="AL62" s="448">
        <v>0</v>
      </c>
      <c r="AM62" s="448">
        <v>0</v>
      </c>
      <c r="AN62" s="448">
        <v>0</v>
      </c>
      <c r="AO62" s="448">
        <v>0</v>
      </c>
      <c r="AP62" s="448">
        <v>0</v>
      </c>
      <c r="AQ62" s="448">
        <v>0</v>
      </c>
      <c r="AR62" s="448">
        <v>0</v>
      </c>
      <c r="AS62" s="448">
        <v>0</v>
      </c>
      <c r="AT62" s="448">
        <v>0</v>
      </c>
      <c r="AU62" s="448">
        <v>0</v>
      </c>
      <c r="AV62" s="448">
        <v>0</v>
      </c>
      <c r="AW62" s="448">
        <v>0</v>
      </c>
      <c r="AX62" s="448">
        <v>0</v>
      </c>
      <c r="AY62" s="448">
        <v>0</v>
      </c>
      <c r="AZ62" s="448">
        <v>0</v>
      </c>
      <c r="BA62" s="448">
        <v>0</v>
      </c>
      <c r="BB62" s="448">
        <v>0</v>
      </c>
      <c r="BC62" s="448">
        <v>0</v>
      </c>
      <c r="BD62" s="448">
        <v>0</v>
      </c>
      <c r="BE62" s="448">
        <v>0</v>
      </c>
      <c r="BF62" s="448">
        <v>0</v>
      </c>
      <c r="BG62" s="448">
        <v>0</v>
      </c>
      <c r="BH62" s="448">
        <v>0</v>
      </c>
      <c r="BI62" s="448">
        <v>0</v>
      </c>
      <c r="BJ62" s="448">
        <v>0</v>
      </c>
      <c r="BK62" s="448">
        <v>0</v>
      </c>
      <c r="BL62" s="448">
        <v>0</v>
      </c>
      <c r="BM62" s="448">
        <v>0</v>
      </c>
      <c r="BN62" s="448">
        <v>0</v>
      </c>
      <c r="BO62" s="448">
        <v>0</v>
      </c>
      <c r="BP62" s="448">
        <v>0</v>
      </c>
      <c r="BQ62" s="448">
        <v>0</v>
      </c>
      <c r="BR62" s="448">
        <v>0</v>
      </c>
      <c r="BS62" s="448">
        <v>0</v>
      </c>
      <c r="BT62" s="448">
        <v>0</v>
      </c>
      <c r="BU62" s="448">
        <v>0</v>
      </c>
      <c r="BV62" s="448">
        <v>0</v>
      </c>
      <c r="BW62" s="448">
        <v>0</v>
      </c>
      <c r="BX62" s="476" t="s">
        <v>284</v>
      </c>
      <c r="BY62" s="448">
        <f t="shared" si="40"/>
        <v>0</v>
      </c>
      <c r="BZ62" s="476" t="s">
        <v>284</v>
      </c>
      <c r="CA62" s="477" t="s">
        <v>385</v>
      </c>
    </row>
    <row r="63" spans="1:79" s="101" customFormat="1" ht="54" customHeight="1">
      <c r="A63" s="445" t="s">
        <v>1066</v>
      </c>
      <c r="B63" s="463" t="s">
        <v>1158</v>
      </c>
      <c r="C63" s="462" t="s">
        <v>385</v>
      </c>
      <c r="D63" s="448">
        <v>0</v>
      </c>
      <c r="E63" s="448">
        <v>0</v>
      </c>
      <c r="F63" s="448">
        <v>0</v>
      </c>
      <c r="G63" s="448">
        <v>0</v>
      </c>
      <c r="H63" s="448">
        <v>0</v>
      </c>
      <c r="I63" s="448">
        <v>0</v>
      </c>
      <c r="J63" s="448">
        <v>0</v>
      </c>
      <c r="K63" s="448">
        <v>0</v>
      </c>
      <c r="L63" s="448">
        <v>0</v>
      </c>
      <c r="M63" s="448">
        <v>0</v>
      </c>
      <c r="N63" s="448">
        <v>0</v>
      </c>
      <c r="O63" s="448">
        <v>0</v>
      </c>
      <c r="P63" s="448">
        <v>0</v>
      </c>
      <c r="Q63" s="448">
        <v>0</v>
      </c>
      <c r="R63" s="448">
        <v>0</v>
      </c>
      <c r="S63" s="448">
        <v>0</v>
      </c>
      <c r="T63" s="448">
        <v>0</v>
      </c>
      <c r="U63" s="448">
        <v>0</v>
      </c>
      <c r="V63" s="448">
        <v>0</v>
      </c>
      <c r="W63" s="448">
        <v>0</v>
      </c>
      <c r="X63" s="448">
        <v>0</v>
      </c>
      <c r="Y63" s="448">
        <v>0</v>
      </c>
      <c r="Z63" s="448">
        <v>0</v>
      </c>
      <c r="AA63" s="448">
        <v>0</v>
      </c>
      <c r="AB63" s="448">
        <v>0</v>
      </c>
      <c r="AC63" s="448">
        <v>0</v>
      </c>
      <c r="AD63" s="448">
        <v>0</v>
      </c>
      <c r="AE63" s="448">
        <v>0</v>
      </c>
      <c r="AF63" s="448">
        <v>0</v>
      </c>
      <c r="AG63" s="448">
        <v>0</v>
      </c>
      <c r="AH63" s="448">
        <v>0</v>
      </c>
      <c r="AI63" s="448">
        <v>0</v>
      </c>
      <c r="AJ63" s="448">
        <v>0</v>
      </c>
      <c r="AK63" s="448">
        <v>0</v>
      </c>
      <c r="AL63" s="448">
        <v>0</v>
      </c>
      <c r="AM63" s="448">
        <v>0</v>
      </c>
      <c r="AN63" s="448">
        <v>0</v>
      </c>
      <c r="AO63" s="448">
        <v>0</v>
      </c>
      <c r="AP63" s="448">
        <v>0</v>
      </c>
      <c r="AQ63" s="448">
        <v>0</v>
      </c>
      <c r="AR63" s="448">
        <v>0</v>
      </c>
      <c r="AS63" s="448">
        <v>0</v>
      </c>
      <c r="AT63" s="448">
        <v>0</v>
      </c>
      <c r="AU63" s="448">
        <v>0</v>
      </c>
      <c r="AV63" s="448">
        <v>0</v>
      </c>
      <c r="AW63" s="448">
        <v>0</v>
      </c>
      <c r="AX63" s="448">
        <v>0</v>
      </c>
      <c r="AY63" s="448">
        <v>0</v>
      </c>
      <c r="AZ63" s="448">
        <v>0</v>
      </c>
      <c r="BA63" s="448">
        <v>0</v>
      </c>
      <c r="BB63" s="448">
        <v>0</v>
      </c>
      <c r="BC63" s="448">
        <v>0</v>
      </c>
      <c r="BD63" s="448">
        <v>0</v>
      </c>
      <c r="BE63" s="448">
        <v>0</v>
      </c>
      <c r="BF63" s="448">
        <v>0</v>
      </c>
      <c r="BG63" s="448">
        <v>0</v>
      </c>
      <c r="BH63" s="448">
        <v>0</v>
      </c>
      <c r="BI63" s="448">
        <v>0</v>
      </c>
      <c r="BJ63" s="448">
        <v>0</v>
      </c>
      <c r="BK63" s="448">
        <v>0</v>
      </c>
      <c r="BL63" s="448">
        <v>0</v>
      </c>
      <c r="BM63" s="448">
        <v>0</v>
      </c>
      <c r="BN63" s="448">
        <v>0</v>
      </c>
      <c r="BO63" s="448">
        <v>0</v>
      </c>
      <c r="BP63" s="448">
        <v>0</v>
      </c>
      <c r="BQ63" s="448">
        <v>0</v>
      </c>
      <c r="BR63" s="448">
        <v>0</v>
      </c>
      <c r="BS63" s="448">
        <v>0</v>
      </c>
      <c r="BT63" s="448">
        <v>0</v>
      </c>
      <c r="BU63" s="448">
        <v>0</v>
      </c>
      <c r="BV63" s="448">
        <v>0</v>
      </c>
      <c r="BW63" s="448">
        <v>0</v>
      </c>
      <c r="BX63" s="476" t="s">
        <v>284</v>
      </c>
      <c r="BY63" s="448">
        <f t="shared" si="40"/>
        <v>0</v>
      </c>
      <c r="BZ63" s="476" t="s">
        <v>284</v>
      </c>
      <c r="CA63" s="477" t="s">
        <v>385</v>
      </c>
    </row>
    <row r="64" spans="1:79" s="101" customFormat="1" ht="54" customHeight="1">
      <c r="A64" s="445" t="s">
        <v>1067</v>
      </c>
      <c r="B64" s="463" t="s">
        <v>1159</v>
      </c>
      <c r="C64" s="462" t="s">
        <v>385</v>
      </c>
      <c r="D64" s="448">
        <v>0</v>
      </c>
      <c r="E64" s="448">
        <v>0</v>
      </c>
      <c r="F64" s="448">
        <v>0</v>
      </c>
      <c r="G64" s="448">
        <v>0</v>
      </c>
      <c r="H64" s="448">
        <v>0</v>
      </c>
      <c r="I64" s="448">
        <v>0</v>
      </c>
      <c r="J64" s="448">
        <v>0</v>
      </c>
      <c r="K64" s="448">
        <v>0</v>
      </c>
      <c r="L64" s="448">
        <v>0</v>
      </c>
      <c r="M64" s="448">
        <v>0</v>
      </c>
      <c r="N64" s="448">
        <v>0</v>
      </c>
      <c r="O64" s="448">
        <v>0</v>
      </c>
      <c r="P64" s="448">
        <v>0</v>
      </c>
      <c r="Q64" s="448">
        <v>0</v>
      </c>
      <c r="R64" s="448">
        <v>0</v>
      </c>
      <c r="S64" s="448">
        <v>0</v>
      </c>
      <c r="T64" s="448">
        <v>0</v>
      </c>
      <c r="U64" s="448">
        <v>0</v>
      </c>
      <c r="V64" s="448">
        <v>0</v>
      </c>
      <c r="W64" s="448">
        <v>0</v>
      </c>
      <c r="X64" s="448">
        <v>0</v>
      </c>
      <c r="Y64" s="448">
        <v>0</v>
      </c>
      <c r="Z64" s="448">
        <v>0</v>
      </c>
      <c r="AA64" s="448">
        <v>0</v>
      </c>
      <c r="AB64" s="448">
        <v>0</v>
      </c>
      <c r="AC64" s="448">
        <v>0</v>
      </c>
      <c r="AD64" s="448">
        <v>0</v>
      </c>
      <c r="AE64" s="448">
        <v>0</v>
      </c>
      <c r="AF64" s="448">
        <v>0</v>
      </c>
      <c r="AG64" s="448">
        <v>0</v>
      </c>
      <c r="AH64" s="448">
        <v>0</v>
      </c>
      <c r="AI64" s="448">
        <v>0</v>
      </c>
      <c r="AJ64" s="448">
        <v>0</v>
      </c>
      <c r="AK64" s="448">
        <v>0</v>
      </c>
      <c r="AL64" s="448">
        <v>0</v>
      </c>
      <c r="AM64" s="448">
        <v>0</v>
      </c>
      <c r="AN64" s="448">
        <v>0</v>
      </c>
      <c r="AO64" s="448">
        <v>0</v>
      </c>
      <c r="AP64" s="448">
        <v>0</v>
      </c>
      <c r="AQ64" s="448">
        <v>0</v>
      </c>
      <c r="AR64" s="448">
        <v>0</v>
      </c>
      <c r="AS64" s="448">
        <v>0</v>
      </c>
      <c r="AT64" s="448">
        <v>0</v>
      </c>
      <c r="AU64" s="448">
        <v>0</v>
      </c>
      <c r="AV64" s="448">
        <v>0</v>
      </c>
      <c r="AW64" s="448">
        <v>0</v>
      </c>
      <c r="AX64" s="448">
        <v>0</v>
      </c>
      <c r="AY64" s="448">
        <v>0</v>
      </c>
      <c r="AZ64" s="448">
        <v>0</v>
      </c>
      <c r="BA64" s="448">
        <v>0</v>
      </c>
      <c r="BB64" s="448">
        <v>0</v>
      </c>
      <c r="BC64" s="448">
        <v>0</v>
      </c>
      <c r="BD64" s="448">
        <v>0</v>
      </c>
      <c r="BE64" s="448">
        <v>0</v>
      </c>
      <c r="BF64" s="448">
        <v>0</v>
      </c>
      <c r="BG64" s="448">
        <v>0</v>
      </c>
      <c r="BH64" s="448">
        <v>0</v>
      </c>
      <c r="BI64" s="448">
        <v>0</v>
      </c>
      <c r="BJ64" s="448">
        <v>0</v>
      </c>
      <c r="BK64" s="448">
        <v>0</v>
      </c>
      <c r="BL64" s="448">
        <v>0</v>
      </c>
      <c r="BM64" s="448">
        <v>0</v>
      </c>
      <c r="BN64" s="448">
        <v>0</v>
      </c>
      <c r="BO64" s="448">
        <v>0</v>
      </c>
      <c r="BP64" s="448">
        <v>0</v>
      </c>
      <c r="BQ64" s="448">
        <v>0</v>
      </c>
      <c r="BR64" s="448">
        <v>0</v>
      </c>
      <c r="BS64" s="448">
        <v>0</v>
      </c>
      <c r="BT64" s="448">
        <v>0</v>
      </c>
      <c r="BU64" s="448">
        <v>0</v>
      </c>
      <c r="BV64" s="448">
        <v>0</v>
      </c>
      <c r="BW64" s="448">
        <v>0</v>
      </c>
      <c r="BX64" s="476" t="s">
        <v>284</v>
      </c>
      <c r="BY64" s="448">
        <f t="shared" si="40"/>
        <v>0</v>
      </c>
      <c r="BZ64" s="476" t="s">
        <v>284</v>
      </c>
      <c r="CA64" s="477" t="s">
        <v>385</v>
      </c>
    </row>
    <row r="65" spans="1:79" s="101" customFormat="1" ht="54" customHeight="1">
      <c r="A65" s="445" t="s">
        <v>1068</v>
      </c>
      <c r="B65" s="463" t="s">
        <v>1160</v>
      </c>
      <c r="C65" s="462" t="s">
        <v>385</v>
      </c>
      <c r="D65" s="448">
        <v>0</v>
      </c>
      <c r="E65" s="448">
        <v>0</v>
      </c>
      <c r="F65" s="448">
        <v>0</v>
      </c>
      <c r="G65" s="448">
        <v>0</v>
      </c>
      <c r="H65" s="448">
        <v>0</v>
      </c>
      <c r="I65" s="448">
        <v>0</v>
      </c>
      <c r="J65" s="448">
        <v>0</v>
      </c>
      <c r="K65" s="448">
        <v>0</v>
      </c>
      <c r="L65" s="448">
        <v>0</v>
      </c>
      <c r="M65" s="448">
        <v>0</v>
      </c>
      <c r="N65" s="448">
        <v>0</v>
      </c>
      <c r="O65" s="448">
        <v>0</v>
      </c>
      <c r="P65" s="448">
        <v>0</v>
      </c>
      <c r="Q65" s="448">
        <v>0</v>
      </c>
      <c r="R65" s="448">
        <v>0</v>
      </c>
      <c r="S65" s="448">
        <v>0</v>
      </c>
      <c r="T65" s="448">
        <v>0</v>
      </c>
      <c r="U65" s="448">
        <v>0</v>
      </c>
      <c r="V65" s="448">
        <v>0</v>
      </c>
      <c r="W65" s="448">
        <v>0</v>
      </c>
      <c r="X65" s="448">
        <v>0</v>
      </c>
      <c r="Y65" s="448">
        <v>0</v>
      </c>
      <c r="Z65" s="448">
        <v>0</v>
      </c>
      <c r="AA65" s="448">
        <v>0</v>
      </c>
      <c r="AB65" s="448">
        <v>0</v>
      </c>
      <c r="AC65" s="448">
        <v>0</v>
      </c>
      <c r="AD65" s="448">
        <v>0</v>
      </c>
      <c r="AE65" s="448">
        <v>0</v>
      </c>
      <c r="AF65" s="448">
        <v>0</v>
      </c>
      <c r="AG65" s="448">
        <v>0</v>
      </c>
      <c r="AH65" s="448">
        <v>0</v>
      </c>
      <c r="AI65" s="448">
        <v>0</v>
      </c>
      <c r="AJ65" s="448">
        <v>0</v>
      </c>
      <c r="AK65" s="448">
        <v>0</v>
      </c>
      <c r="AL65" s="448">
        <v>0</v>
      </c>
      <c r="AM65" s="448">
        <v>0</v>
      </c>
      <c r="AN65" s="448">
        <v>0</v>
      </c>
      <c r="AO65" s="448">
        <v>0</v>
      </c>
      <c r="AP65" s="448">
        <v>0</v>
      </c>
      <c r="AQ65" s="448">
        <v>0</v>
      </c>
      <c r="AR65" s="448">
        <v>0</v>
      </c>
      <c r="AS65" s="448">
        <v>0</v>
      </c>
      <c r="AT65" s="448">
        <v>0</v>
      </c>
      <c r="AU65" s="448">
        <v>0</v>
      </c>
      <c r="AV65" s="448">
        <v>0</v>
      </c>
      <c r="AW65" s="448">
        <v>0</v>
      </c>
      <c r="AX65" s="448">
        <v>0</v>
      </c>
      <c r="AY65" s="448">
        <v>0</v>
      </c>
      <c r="AZ65" s="448">
        <v>0</v>
      </c>
      <c r="BA65" s="448">
        <v>0</v>
      </c>
      <c r="BB65" s="448">
        <v>0</v>
      </c>
      <c r="BC65" s="448">
        <v>0</v>
      </c>
      <c r="BD65" s="448">
        <v>0</v>
      </c>
      <c r="BE65" s="448">
        <v>0</v>
      </c>
      <c r="BF65" s="448">
        <v>0</v>
      </c>
      <c r="BG65" s="448">
        <v>0</v>
      </c>
      <c r="BH65" s="448">
        <v>0</v>
      </c>
      <c r="BI65" s="448">
        <v>0</v>
      </c>
      <c r="BJ65" s="448">
        <v>0</v>
      </c>
      <c r="BK65" s="448">
        <v>0</v>
      </c>
      <c r="BL65" s="448">
        <v>0</v>
      </c>
      <c r="BM65" s="448">
        <v>0</v>
      </c>
      <c r="BN65" s="448">
        <v>0</v>
      </c>
      <c r="BO65" s="448">
        <v>0</v>
      </c>
      <c r="BP65" s="448">
        <v>0</v>
      </c>
      <c r="BQ65" s="448">
        <v>0</v>
      </c>
      <c r="BR65" s="448">
        <v>0</v>
      </c>
      <c r="BS65" s="448">
        <v>0</v>
      </c>
      <c r="BT65" s="448">
        <v>0</v>
      </c>
      <c r="BU65" s="448">
        <v>0</v>
      </c>
      <c r="BV65" s="448">
        <v>0</v>
      </c>
      <c r="BW65" s="448">
        <v>0</v>
      </c>
      <c r="BX65" s="476" t="s">
        <v>284</v>
      </c>
      <c r="BY65" s="448">
        <f t="shared" si="40"/>
        <v>0</v>
      </c>
      <c r="BZ65" s="476" t="s">
        <v>284</v>
      </c>
      <c r="CA65" s="477" t="s">
        <v>385</v>
      </c>
    </row>
    <row r="66" spans="1:79" s="101" customFormat="1" ht="54" customHeight="1">
      <c r="A66" s="445" t="s">
        <v>1161</v>
      </c>
      <c r="B66" s="463" t="s">
        <v>1162</v>
      </c>
      <c r="C66" s="462" t="s">
        <v>385</v>
      </c>
      <c r="D66" s="448">
        <v>0</v>
      </c>
      <c r="E66" s="448">
        <v>0</v>
      </c>
      <c r="F66" s="448">
        <v>0</v>
      </c>
      <c r="G66" s="448">
        <v>0</v>
      </c>
      <c r="H66" s="448">
        <v>0</v>
      </c>
      <c r="I66" s="448">
        <v>0</v>
      </c>
      <c r="J66" s="448">
        <v>0</v>
      </c>
      <c r="K66" s="448">
        <v>0</v>
      </c>
      <c r="L66" s="448">
        <v>0</v>
      </c>
      <c r="M66" s="448">
        <v>0</v>
      </c>
      <c r="N66" s="448">
        <v>0</v>
      </c>
      <c r="O66" s="448">
        <v>0</v>
      </c>
      <c r="P66" s="448">
        <v>0</v>
      </c>
      <c r="Q66" s="448">
        <v>0</v>
      </c>
      <c r="R66" s="448">
        <v>0</v>
      </c>
      <c r="S66" s="448">
        <v>0</v>
      </c>
      <c r="T66" s="448">
        <v>0</v>
      </c>
      <c r="U66" s="448">
        <v>0</v>
      </c>
      <c r="V66" s="448">
        <v>0</v>
      </c>
      <c r="W66" s="448">
        <v>0</v>
      </c>
      <c r="X66" s="448">
        <v>0</v>
      </c>
      <c r="Y66" s="448">
        <v>0</v>
      </c>
      <c r="Z66" s="448">
        <v>0</v>
      </c>
      <c r="AA66" s="448">
        <v>0</v>
      </c>
      <c r="AB66" s="448">
        <v>0</v>
      </c>
      <c r="AC66" s="448">
        <v>0</v>
      </c>
      <c r="AD66" s="448">
        <v>0</v>
      </c>
      <c r="AE66" s="448">
        <v>0</v>
      </c>
      <c r="AF66" s="448">
        <v>0</v>
      </c>
      <c r="AG66" s="448">
        <v>0</v>
      </c>
      <c r="AH66" s="448">
        <v>0</v>
      </c>
      <c r="AI66" s="448">
        <v>0</v>
      </c>
      <c r="AJ66" s="448">
        <v>0</v>
      </c>
      <c r="AK66" s="448">
        <v>0</v>
      </c>
      <c r="AL66" s="448">
        <v>0</v>
      </c>
      <c r="AM66" s="448">
        <v>0</v>
      </c>
      <c r="AN66" s="448">
        <v>0</v>
      </c>
      <c r="AO66" s="448">
        <v>0</v>
      </c>
      <c r="AP66" s="448">
        <v>0</v>
      </c>
      <c r="AQ66" s="448">
        <v>0</v>
      </c>
      <c r="AR66" s="448">
        <v>0</v>
      </c>
      <c r="AS66" s="448">
        <v>0</v>
      </c>
      <c r="AT66" s="448">
        <v>0</v>
      </c>
      <c r="AU66" s="448">
        <v>0</v>
      </c>
      <c r="AV66" s="448">
        <v>0</v>
      </c>
      <c r="AW66" s="448">
        <v>0</v>
      </c>
      <c r="AX66" s="448">
        <v>0</v>
      </c>
      <c r="AY66" s="448">
        <v>0</v>
      </c>
      <c r="AZ66" s="448">
        <v>0</v>
      </c>
      <c r="BA66" s="448">
        <v>0</v>
      </c>
      <c r="BB66" s="448">
        <v>0</v>
      </c>
      <c r="BC66" s="448">
        <v>0</v>
      </c>
      <c r="BD66" s="448">
        <v>0</v>
      </c>
      <c r="BE66" s="448">
        <v>0</v>
      </c>
      <c r="BF66" s="448">
        <v>0</v>
      </c>
      <c r="BG66" s="448">
        <v>0</v>
      </c>
      <c r="BH66" s="448">
        <v>0</v>
      </c>
      <c r="BI66" s="448">
        <v>0</v>
      </c>
      <c r="BJ66" s="448">
        <v>0</v>
      </c>
      <c r="BK66" s="448">
        <v>0</v>
      </c>
      <c r="BL66" s="448">
        <v>0</v>
      </c>
      <c r="BM66" s="448">
        <v>0</v>
      </c>
      <c r="BN66" s="448">
        <v>0</v>
      </c>
      <c r="BO66" s="448">
        <v>0</v>
      </c>
      <c r="BP66" s="448">
        <v>0</v>
      </c>
      <c r="BQ66" s="448">
        <v>0</v>
      </c>
      <c r="BR66" s="448">
        <v>0</v>
      </c>
      <c r="BS66" s="448">
        <v>0</v>
      </c>
      <c r="BT66" s="448">
        <v>0</v>
      </c>
      <c r="BU66" s="448">
        <v>0</v>
      </c>
      <c r="BV66" s="448">
        <v>0</v>
      </c>
      <c r="BW66" s="448">
        <v>0</v>
      </c>
      <c r="BX66" s="476" t="s">
        <v>284</v>
      </c>
      <c r="BY66" s="448">
        <f t="shared" si="40"/>
        <v>0</v>
      </c>
      <c r="BZ66" s="476" t="s">
        <v>284</v>
      </c>
      <c r="CA66" s="477" t="s">
        <v>385</v>
      </c>
    </row>
    <row r="67" spans="1:79" s="101" customFormat="1" ht="54" customHeight="1">
      <c r="A67" s="417" t="s">
        <v>1163</v>
      </c>
      <c r="B67" s="418" t="s">
        <v>1164</v>
      </c>
      <c r="C67" s="416" t="s">
        <v>385</v>
      </c>
      <c r="D67" s="337">
        <v>0</v>
      </c>
      <c r="E67" s="337">
        <v>0</v>
      </c>
      <c r="F67" s="337">
        <v>0</v>
      </c>
      <c r="G67" s="337">
        <v>0</v>
      </c>
      <c r="H67" s="337">
        <v>0</v>
      </c>
      <c r="I67" s="337">
        <v>0</v>
      </c>
      <c r="J67" s="337">
        <v>0</v>
      </c>
      <c r="K67" s="337">
        <v>0</v>
      </c>
      <c r="L67" s="337">
        <v>0</v>
      </c>
      <c r="M67" s="337">
        <v>0</v>
      </c>
      <c r="N67" s="337">
        <v>0</v>
      </c>
      <c r="O67" s="337">
        <v>0</v>
      </c>
      <c r="P67" s="337">
        <v>0</v>
      </c>
      <c r="Q67" s="337">
        <v>0</v>
      </c>
      <c r="R67" s="337">
        <v>0</v>
      </c>
      <c r="S67" s="337">
        <v>0</v>
      </c>
      <c r="T67" s="337">
        <v>0</v>
      </c>
      <c r="U67" s="337">
        <v>0</v>
      </c>
      <c r="V67" s="337">
        <v>0</v>
      </c>
      <c r="W67" s="337">
        <v>0</v>
      </c>
      <c r="X67" s="337">
        <v>0</v>
      </c>
      <c r="Y67" s="337">
        <v>0</v>
      </c>
      <c r="Z67" s="337">
        <v>0</v>
      </c>
      <c r="AA67" s="337">
        <v>0</v>
      </c>
      <c r="AB67" s="337">
        <v>0</v>
      </c>
      <c r="AC67" s="337">
        <v>0</v>
      </c>
      <c r="AD67" s="337">
        <v>0</v>
      </c>
      <c r="AE67" s="337">
        <v>0</v>
      </c>
      <c r="AF67" s="337">
        <v>0</v>
      </c>
      <c r="AG67" s="337">
        <v>0</v>
      </c>
      <c r="AH67" s="337">
        <v>0</v>
      </c>
      <c r="AI67" s="337">
        <v>0</v>
      </c>
      <c r="AJ67" s="337">
        <v>0</v>
      </c>
      <c r="AK67" s="337">
        <v>0</v>
      </c>
      <c r="AL67" s="337">
        <v>0</v>
      </c>
      <c r="AM67" s="337">
        <v>0</v>
      </c>
      <c r="AN67" s="337">
        <v>0</v>
      </c>
      <c r="AO67" s="337">
        <v>0</v>
      </c>
      <c r="AP67" s="337">
        <v>0</v>
      </c>
      <c r="AQ67" s="337">
        <v>0</v>
      </c>
      <c r="AR67" s="337">
        <v>0</v>
      </c>
      <c r="AS67" s="337">
        <v>0</v>
      </c>
      <c r="AT67" s="337">
        <v>0</v>
      </c>
      <c r="AU67" s="337">
        <v>0</v>
      </c>
      <c r="AV67" s="337">
        <v>0</v>
      </c>
      <c r="AW67" s="337">
        <v>0</v>
      </c>
      <c r="AX67" s="337">
        <v>0</v>
      </c>
      <c r="AY67" s="337">
        <v>0</v>
      </c>
      <c r="AZ67" s="337">
        <v>0</v>
      </c>
      <c r="BA67" s="337">
        <v>0</v>
      </c>
      <c r="BB67" s="337">
        <v>0</v>
      </c>
      <c r="BC67" s="337">
        <v>0</v>
      </c>
      <c r="BD67" s="337">
        <v>0</v>
      </c>
      <c r="BE67" s="337">
        <v>0</v>
      </c>
      <c r="BF67" s="337">
        <v>0</v>
      </c>
      <c r="BG67" s="337">
        <v>0</v>
      </c>
      <c r="BH67" s="337">
        <v>0</v>
      </c>
      <c r="BI67" s="337">
        <v>0</v>
      </c>
      <c r="BJ67" s="337">
        <v>0</v>
      </c>
      <c r="BK67" s="337">
        <v>0</v>
      </c>
      <c r="BL67" s="337">
        <v>0</v>
      </c>
      <c r="BM67" s="337">
        <v>0</v>
      </c>
      <c r="BN67" s="337">
        <v>0</v>
      </c>
      <c r="BO67" s="337">
        <v>0</v>
      </c>
      <c r="BP67" s="337">
        <v>0</v>
      </c>
      <c r="BQ67" s="337">
        <v>0</v>
      </c>
      <c r="BR67" s="337">
        <v>0</v>
      </c>
      <c r="BS67" s="337">
        <v>0</v>
      </c>
      <c r="BT67" s="337">
        <v>0</v>
      </c>
      <c r="BU67" s="337">
        <v>0</v>
      </c>
      <c r="BV67" s="337">
        <v>0</v>
      </c>
      <c r="BW67" s="337">
        <v>0</v>
      </c>
      <c r="BX67" s="426" t="s">
        <v>284</v>
      </c>
      <c r="BY67" s="337">
        <f t="shared" si="40"/>
        <v>0</v>
      </c>
      <c r="BZ67" s="426" t="s">
        <v>284</v>
      </c>
      <c r="CA67" s="427" t="s">
        <v>385</v>
      </c>
    </row>
    <row r="68" spans="1:79" s="101" customFormat="1" ht="54" customHeight="1">
      <c r="A68" s="464" t="s">
        <v>1165</v>
      </c>
      <c r="B68" s="465" t="s">
        <v>1166</v>
      </c>
      <c r="C68" s="462" t="s">
        <v>385</v>
      </c>
      <c r="D68" s="448">
        <v>0</v>
      </c>
      <c r="E68" s="448">
        <v>0</v>
      </c>
      <c r="F68" s="448">
        <v>0</v>
      </c>
      <c r="G68" s="448">
        <v>0</v>
      </c>
      <c r="H68" s="448">
        <v>0</v>
      </c>
      <c r="I68" s="448">
        <v>0</v>
      </c>
      <c r="J68" s="448">
        <v>0</v>
      </c>
      <c r="K68" s="448">
        <v>0</v>
      </c>
      <c r="L68" s="448">
        <v>0</v>
      </c>
      <c r="M68" s="448">
        <v>0</v>
      </c>
      <c r="N68" s="448">
        <v>0</v>
      </c>
      <c r="O68" s="448">
        <v>0</v>
      </c>
      <c r="P68" s="448">
        <v>0</v>
      </c>
      <c r="Q68" s="448">
        <v>0</v>
      </c>
      <c r="R68" s="448">
        <v>0</v>
      </c>
      <c r="S68" s="448">
        <v>0</v>
      </c>
      <c r="T68" s="448">
        <v>0</v>
      </c>
      <c r="U68" s="448">
        <v>0</v>
      </c>
      <c r="V68" s="448">
        <v>0</v>
      </c>
      <c r="W68" s="448">
        <v>0</v>
      </c>
      <c r="X68" s="448">
        <v>0</v>
      </c>
      <c r="Y68" s="448">
        <v>0</v>
      </c>
      <c r="Z68" s="448">
        <v>0</v>
      </c>
      <c r="AA68" s="448">
        <v>0</v>
      </c>
      <c r="AB68" s="448">
        <v>0</v>
      </c>
      <c r="AC68" s="448">
        <v>0</v>
      </c>
      <c r="AD68" s="448">
        <v>0</v>
      </c>
      <c r="AE68" s="448">
        <v>0</v>
      </c>
      <c r="AF68" s="448">
        <v>0</v>
      </c>
      <c r="AG68" s="448">
        <v>0</v>
      </c>
      <c r="AH68" s="448">
        <v>0</v>
      </c>
      <c r="AI68" s="448">
        <v>0</v>
      </c>
      <c r="AJ68" s="448">
        <v>0</v>
      </c>
      <c r="AK68" s="448">
        <v>0</v>
      </c>
      <c r="AL68" s="448">
        <v>0</v>
      </c>
      <c r="AM68" s="448">
        <v>0</v>
      </c>
      <c r="AN68" s="448">
        <v>0</v>
      </c>
      <c r="AO68" s="448">
        <v>0</v>
      </c>
      <c r="AP68" s="448">
        <v>0</v>
      </c>
      <c r="AQ68" s="448">
        <v>0</v>
      </c>
      <c r="AR68" s="448">
        <v>0</v>
      </c>
      <c r="AS68" s="448">
        <v>0</v>
      </c>
      <c r="AT68" s="448">
        <v>0</v>
      </c>
      <c r="AU68" s="448">
        <v>0</v>
      </c>
      <c r="AV68" s="448">
        <v>0</v>
      </c>
      <c r="AW68" s="448">
        <v>0</v>
      </c>
      <c r="AX68" s="448">
        <v>0</v>
      </c>
      <c r="AY68" s="448">
        <v>0</v>
      </c>
      <c r="AZ68" s="448">
        <v>0</v>
      </c>
      <c r="BA68" s="448">
        <v>0</v>
      </c>
      <c r="BB68" s="448">
        <v>0</v>
      </c>
      <c r="BC68" s="448">
        <v>0</v>
      </c>
      <c r="BD68" s="448">
        <v>0</v>
      </c>
      <c r="BE68" s="448">
        <v>0</v>
      </c>
      <c r="BF68" s="448">
        <v>0</v>
      </c>
      <c r="BG68" s="448">
        <v>0</v>
      </c>
      <c r="BH68" s="448">
        <v>0</v>
      </c>
      <c r="BI68" s="448">
        <v>0</v>
      </c>
      <c r="BJ68" s="448">
        <v>0</v>
      </c>
      <c r="BK68" s="448">
        <v>0</v>
      </c>
      <c r="BL68" s="448">
        <v>0</v>
      </c>
      <c r="BM68" s="448">
        <v>0</v>
      </c>
      <c r="BN68" s="448">
        <v>0</v>
      </c>
      <c r="BO68" s="448">
        <v>0</v>
      </c>
      <c r="BP68" s="448">
        <v>0</v>
      </c>
      <c r="BQ68" s="448">
        <v>0</v>
      </c>
      <c r="BR68" s="448">
        <v>0</v>
      </c>
      <c r="BS68" s="448">
        <v>0</v>
      </c>
      <c r="BT68" s="448">
        <v>0</v>
      </c>
      <c r="BU68" s="448">
        <v>0</v>
      </c>
      <c r="BV68" s="448">
        <v>0</v>
      </c>
      <c r="BW68" s="448">
        <v>0</v>
      </c>
      <c r="BX68" s="476" t="s">
        <v>284</v>
      </c>
      <c r="BY68" s="448">
        <f t="shared" si="40"/>
        <v>0</v>
      </c>
      <c r="BZ68" s="476" t="s">
        <v>284</v>
      </c>
      <c r="CA68" s="477" t="s">
        <v>385</v>
      </c>
    </row>
    <row r="69" spans="1:79" s="101" customFormat="1" ht="54" customHeight="1">
      <c r="A69" s="464" t="s">
        <v>1167</v>
      </c>
      <c r="B69" s="465" t="s">
        <v>1168</v>
      </c>
      <c r="C69" s="462" t="s">
        <v>385</v>
      </c>
      <c r="D69" s="448">
        <v>0</v>
      </c>
      <c r="E69" s="448">
        <v>0</v>
      </c>
      <c r="F69" s="448">
        <v>0</v>
      </c>
      <c r="G69" s="448">
        <v>0</v>
      </c>
      <c r="H69" s="448">
        <v>0</v>
      </c>
      <c r="I69" s="448">
        <v>0</v>
      </c>
      <c r="J69" s="448">
        <v>0</v>
      </c>
      <c r="K69" s="448">
        <v>0</v>
      </c>
      <c r="L69" s="448">
        <v>0</v>
      </c>
      <c r="M69" s="448">
        <v>0</v>
      </c>
      <c r="N69" s="448">
        <v>0</v>
      </c>
      <c r="O69" s="448">
        <v>0</v>
      </c>
      <c r="P69" s="448">
        <v>0</v>
      </c>
      <c r="Q69" s="448">
        <v>0</v>
      </c>
      <c r="R69" s="448">
        <v>0</v>
      </c>
      <c r="S69" s="448">
        <v>0</v>
      </c>
      <c r="T69" s="448">
        <v>0</v>
      </c>
      <c r="U69" s="448">
        <v>0</v>
      </c>
      <c r="V69" s="448">
        <v>0</v>
      </c>
      <c r="W69" s="448">
        <v>0</v>
      </c>
      <c r="X69" s="448">
        <v>0</v>
      </c>
      <c r="Y69" s="448">
        <v>0</v>
      </c>
      <c r="Z69" s="448">
        <v>0</v>
      </c>
      <c r="AA69" s="448">
        <v>0</v>
      </c>
      <c r="AB69" s="448">
        <v>0</v>
      </c>
      <c r="AC69" s="448">
        <v>0</v>
      </c>
      <c r="AD69" s="448">
        <v>0</v>
      </c>
      <c r="AE69" s="448">
        <v>0</v>
      </c>
      <c r="AF69" s="448">
        <v>0</v>
      </c>
      <c r="AG69" s="448">
        <v>0</v>
      </c>
      <c r="AH69" s="448">
        <v>0</v>
      </c>
      <c r="AI69" s="448">
        <v>0</v>
      </c>
      <c r="AJ69" s="448">
        <v>0</v>
      </c>
      <c r="AK69" s="448">
        <v>0</v>
      </c>
      <c r="AL69" s="448">
        <v>0</v>
      </c>
      <c r="AM69" s="448">
        <v>0</v>
      </c>
      <c r="AN69" s="448">
        <v>0</v>
      </c>
      <c r="AO69" s="448">
        <v>0</v>
      </c>
      <c r="AP69" s="448">
        <v>0</v>
      </c>
      <c r="AQ69" s="448">
        <v>0</v>
      </c>
      <c r="AR69" s="448">
        <v>0</v>
      </c>
      <c r="AS69" s="448">
        <v>0</v>
      </c>
      <c r="AT69" s="448">
        <v>0</v>
      </c>
      <c r="AU69" s="448">
        <v>0</v>
      </c>
      <c r="AV69" s="448">
        <v>0</v>
      </c>
      <c r="AW69" s="448">
        <v>0</v>
      </c>
      <c r="AX69" s="448">
        <v>0</v>
      </c>
      <c r="AY69" s="448">
        <v>0</v>
      </c>
      <c r="AZ69" s="448">
        <v>0</v>
      </c>
      <c r="BA69" s="448">
        <v>0</v>
      </c>
      <c r="BB69" s="448">
        <v>0</v>
      </c>
      <c r="BC69" s="448">
        <v>0</v>
      </c>
      <c r="BD69" s="448">
        <v>0</v>
      </c>
      <c r="BE69" s="448">
        <v>0</v>
      </c>
      <c r="BF69" s="448">
        <v>0</v>
      </c>
      <c r="BG69" s="448">
        <v>0</v>
      </c>
      <c r="BH69" s="448">
        <v>0</v>
      </c>
      <c r="BI69" s="448">
        <v>0</v>
      </c>
      <c r="BJ69" s="448">
        <v>0</v>
      </c>
      <c r="BK69" s="448">
        <v>0</v>
      </c>
      <c r="BL69" s="448">
        <v>0</v>
      </c>
      <c r="BM69" s="448">
        <v>0</v>
      </c>
      <c r="BN69" s="448">
        <v>0</v>
      </c>
      <c r="BO69" s="448">
        <v>0</v>
      </c>
      <c r="BP69" s="448">
        <v>0</v>
      </c>
      <c r="BQ69" s="448">
        <v>0</v>
      </c>
      <c r="BR69" s="448">
        <v>0</v>
      </c>
      <c r="BS69" s="448">
        <v>0</v>
      </c>
      <c r="BT69" s="448">
        <v>0</v>
      </c>
      <c r="BU69" s="448">
        <v>0</v>
      </c>
      <c r="BV69" s="448">
        <v>0</v>
      </c>
      <c r="BW69" s="448">
        <v>0</v>
      </c>
      <c r="BX69" s="476" t="s">
        <v>284</v>
      </c>
      <c r="BY69" s="448">
        <f t="shared" si="40"/>
        <v>0</v>
      </c>
      <c r="BZ69" s="476" t="s">
        <v>284</v>
      </c>
      <c r="CA69" s="477" t="s">
        <v>385</v>
      </c>
    </row>
    <row r="70" spans="1:79" s="101" customFormat="1" ht="54" customHeight="1">
      <c r="A70" s="366" t="s">
        <v>486</v>
      </c>
      <c r="B70" s="367" t="s">
        <v>1169</v>
      </c>
      <c r="C70" s="368" t="s">
        <v>385</v>
      </c>
      <c r="D70" s="359">
        <v>0</v>
      </c>
      <c r="E70" s="359">
        <v>0</v>
      </c>
      <c r="F70" s="359">
        <v>0</v>
      </c>
      <c r="G70" s="359">
        <v>0</v>
      </c>
      <c r="H70" s="359">
        <v>0</v>
      </c>
      <c r="I70" s="359">
        <v>0</v>
      </c>
      <c r="J70" s="359">
        <v>0</v>
      </c>
      <c r="K70" s="359">
        <v>0</v>
      </c>
      <c r="L70" s="359">
        <v>0</v>
      </c>
      <c r="M70" s="359">
        <v>0</v>
      </c>
      <c r="N70" s="359">
        <v>0</v>
      </c>
      <c r="O70" s="359">
        <v>0</v>
      </c>
      <c r="P70" s="359">
        <v>0</v>
      </c>
      <c r="Q70" s="359">
        <v>0</v>
      </c>
      <c r="R70" s="359">
        <v>0</v>
      </c>
      <c r="S70" s="359">
        <v>0</v>
      </c>
      <c r="T70" s="359">
        <v>0</v>
      </c>
      <c r="U70" s="359">
        <v>0</v>
      </c>
      <c r="V70" s="359">
        <v>0</v>
      </c>
      <c r="W70" s="359">
        <v>0</v>
      </c>
      <c r="X70" s="359">
        <v>0</v>
      </c>
      <c r="Y70" s="359">
        <v>0</v>
      </c>
      <c r="Z70" s="359">
        <v>0</v>
      </c>
      <c r="AA70" s="359">
        <v>0</v>
      </c>
      <c r="AB70" s="359">
        <v>0</v>
      </c>
      <c r="AC70" s="359">
        <v>0</v>
      </c>
      <c r="AD70" s="359">
        <v>0</v>
      </c>
      <c r="AE70" s="359">
        <v>0</v>
      </c>
      <c r="AF70" s="359">
        <v>0</v>
      </c>
      <c r="AG70" s="359">
        <v>0</v>
      </c>
      <c r="AH70" s="359">
        <v>0</v>
      </c>
      <c r="AI70" s="359">
        <v>0</v>
      </c>
      <c r="AJ70" s="359">
        <v>0</v>
      </c>
      <c r="AK70" s="359">
        <v>0</v>
      </c>
      <c r="AL70" s="359">
        <v>0</v>
      </c>
      <c r="AM70" s="359">
        <v>0</v>
      </c>
      <c r="AN70" s="359">
        <v>0</v>
      </c>
      <c r="AO70" s="359">
        <v>0</v>
      </c>
      <c r="AP70" s="359">
        <v>0</v>
      </c>
      <c r="AQ70" s="359">
        <v>0</v>
      </c>
      <c r="AR70" s="359">
        <v>0</v>
      </c>
      <c r="AS70" s="359">
        <v>0</v>
      </c>
      <c r="AT70" s="359">
        <v>0</v>
      </c>
      <c r="AU70" s="359">
        <v>0</v>
      </c>
      <c r="AV70" s="359">
        <v>0</v>
      </c>
      <c r="AW70" s="359">
        <v>0</v>
      </c>
      <c r="AX70" s="359">
        <v>0</v>
      </c>
      <c r="AY70" s="359">
        <v>0</v>
      </c>
      <c r="AZ70" s="359">
        <v>0</v>
      </c>
      <c r="BA70" s="359">
        <v>0</v>
      </c>
      <c r="BB70" s="359">
        <v>0</v>
      </c>
      <c r="BC70" s="359">
        <v>0</v>
      </c>
      <c r="BD70" s="359">
        <v>0</v>
      </c>
      <c r="BE70" s="359">
        <v>0</v>
      </c>
      <c r="BF70" s="359">
        <v>0</v>
      </c>
      <c r="BG70" s="359">
        <v>0</v>
      </c>
      <c r="BH70" s="359">
        <v>0</v>
      </c>
      <c r="BI70" s="359">
        <v>0</v>
      </c>
      <c r="BJ70" s="359">
        <v>0</v>
      </c>
      <c r="BK70" s="359">
        <v>0</v>
      </c>
      <c r="BL70" s="359">
        <v>0</v>
      </c>
      <c r="BM70" s="359">
        <v>0</v>
      </c>
      <c r="BN70" s="359">
        <v>0</v>
      </c>
      <c r="BO70" s="359">
        <v>0</v>
      </c>
      <c r="BP70" s="359">
        <v>0</v>
      </c>
      <c r="BQ70" s="359">
        <v>0</v>
      </c>
      <c r="BR70" s="359">
        <v>0</v>
      </c>
      <c r="BS70" s="359">
        <v>0</v>
      </c>
      <c r="BT70" s="359">
        <v>0</v>
      </c>
      <c r="BU70" s="359">
        <v>0</v>
      </c>
      <c r="BV70" s="359">
        <v>0</v>
      </c>
      <c r="BW70" s="359">
        <v>0</v>
      </c>
      <c r="BX70" s="373" t="s">
        <v>284</v>
      </c>
      <c r="BY70" s="359">
        <f t="shared" si="40"/>
        <v>0</v>
      </c>
      <c r="BZ70" s="373" t="s">
        <v>284</v>
      </c>
      <c r="CA70" s="374" t="s">
        <v>385</v>
      </c>
    </row>
    <row r="71" spans="1:79" s="101" customFormat="1" ht="54" customHeight="1">
      <c r="A71" s="419" t="s">
        <v>1170</v>
      </c>
      <c r="B71" s="420" t="s">
        <v>1171</v>
      </c>
      <c r="C71" s="416" t="s">
        <v>385</v>
      </c>
      <c r="D71" s="337">
        <v>0</v>
      </c>
      <c r="E71" s="337">
        <v>0</v>
      </c>
      <c r="F71" s="337">
        <v>0</v>
      </c>
      <c r="G71" s="337">
        <v>0</v>
      </c>
      <c r="H71" s="337">
        <v>0</v>
      </c>
      <c r="I71" s="337">
        <v>0</v>
      </c>
      <c r="J71" s="337">
        <v>0</v>
      </c>
      <c r="K71" s="337">
        <v>0</v>
      </c>
      <c r="L71" s="337">
        <v>0</v>
      </c>
      <c r="M71" s="337">
        <v>0</v>
      </c>
      <c r="N71" s="337">
        <v>0</v>
      </c>
      <c r="O71" s="337">
        <v>0</v>
      </c>
      <c r="P71" s="337">
        <v>0</v>
      </c>
      <c r="Q71" s="337">
        <v>0</v>
      </c>
      <c r="R71" s="337">
        <v>0</v>
      </c>
      <c r="S71" s="337">
        <v>0</v>
      </c>
      <c r="T71" s="337">
        <v>0</v>
      </c>
      <c r="U71" s="337">
        <v>0</v>
      </c>
      <c r="V71" s="337">
        <v>0</v>
      </c>
      <c r="W71" s="337">
        <v>0</v>
      </c>
      <c r="X71" s="337">
        <v>0</v>
      </c>
      <c r="Y71" s="337">
        <v>0</v>
      </c>
      <c r="Z71" s="337">
        <v>0</v>
      </c>
      <c r="AA71" s="337">
        <v>0</v>
      </c>
      <c r="AB71" s="337">
        <v>0</v>
      </c>
      <c r="AC71" s="337">
        <v>0</v>
      </c>
      <c r="AD71" s="337">
        <v>0</v>
      </c>
      <c r="AE71" s="337">
        <v>0</v>
      </c>
      <c r="AF71" s="337">
        <v>0</v>
      </c>
      <c r="AG71" s="337">
        <v>0</v>
      </c>
      <c r="AH71" s="337">
        <v>0</v>
      </c>
      <c r="AI71" s="337">
        <v>0</v>
      </c>
      <c r="AJ71" s="337">
        <v>0</v>
      </c>
      <c r="AK71" s="337">
        <v>0</v>
      </c>
      <c r="AL71" s="337">
        <v>0</v>
      </c>
      <c r="AM71" s="337">
        <v>0</v>
      </c>
      <c r="AN71" s="337">
        <v>0</v>
      </c>
      <c r="AO71" s="337">
        <v>0</v>
      </c>
      <c r="AP71" s="337">
        <v>0</v>
      </c>
      <c r="AQ71" s="337">
        <v>0</v>
      </c>
      <c r="AR71" s="337">
        <v>0</v>
      </c>
      <c r="AS71" s="337">
        <v>0</v>
      </c>
      <c r="AT71" s="337">
        <v>0</v>
      </c>
      <c r="AU71" s="337">
        <v>0</v>
      </c>
      <c r="AV71" s="337">
        <v>0</v>
      </c>
      <c r="AW71" s="337">
        <v>0</v>
      </c>
      <c r="AX71" s="337">
        <v>0</v>
      </c>
      <c r="AY71" s="337">
        <v>0</v>
      </c>
      <c r="AZ71" s="337">
        <v>0</v>
      </c>
      <c r="BA71" s="337">
        <v>0</v>
      </c>
      <c r="BB71" s="337">
        <v>0</v>
      </c>
      <c r="BC71" s="337">
        <v>0</v>
      </c>
      <c r="BD71" s="337">
        <v>0</v>
      </c>
      <c r="BE71" s="337">
        <v>0</v>
      </c>
      <c r="BF71" s="337">
        <v>0</v>
      </c>
      <c r="BG71" s="337">
        <v>0</v>
      </c>
      <c r="BH71" s="337">
        <v>0</v>
      </c>
      <c r="BI71" s="337">
        <v>0</v>
      </c>
      <c r="BJ71" s="337">
        <v>0</v>
      </c>
      <c r="BK71" s="337">
        <v>0</v>
      </c>
      <c r="BL71" s="337">
        <v>0</v>
      </c>
      <c r="BM71" s="337">
        <v>0</v>
      </c>
      <c r="BN71" s="337">
        <v>0</v>
      </c>
      <c r="BO71" s="337">
        <v>0</v>
      </c>
      <c r="BP71" s="337">
        <v>0</v>
      </c>
      <c r="BQ71" s="337">
        <v>0</v>
      </c>
      <c r="BR71" s="337">
        <v>0</v>
      </c>
      <c r="BS71" s="337">
        <v>0</v>
      </c>
      <c r="BT71" s="337">
        <v>0</v>
      </c>
      <c r="BU71" s="337">
        <v>0</v>
      </c>
      <c r="BV71" s="337">
        <v>0</v>
      </c>
      <c r="BW71" s="337">
        <v>0</v>
      </c>
      <c r="BX71" s="426" t="s">
        <v>284</v>
      </c>
      <c r="BY71" s="337">
        <f t="shared" si="40"/>
        <v>0</v>
      </c>
      <c r="BZ71" s="426" t="s">
        <v>284</v>
      </c>
      <c r="CA71" s="427" t="s">
        <v>385</v>
      </c>
    </row>
    <row r="72" spans="1:79" s="101" customFormat="1" ht="54" customHeight="1">
      <c r="A72" s="419" t="s">
        <v>1172</v>
      </c>
      <c r="B72" s="420" t="s">
        <v>1173</v>
      </c>
      <c r="C72" s="416" t="s">
        <v>385</v>
      </c>
      <c r="D72" s="337">
        <v>0</v>
      </c>
      <c r="E72" s="337">
        <v>0</v>
      </c>
      <c r="F72" s="337">
        <v>0</v>
      </c>
      <c r="G72" s="337">
        <v>0</v>
      </c>
      <c r="H72" s="337">
        <v>0</v>
      </c>
      <c r="I72" s="337">
        <v>0</v>
      </c>
      <c r="J72" s="337">
        <v>0</v>
      </c>
      <c r="K72" s="337">
        <v>0</v>
      </c>
      <c r="L72" s="337">
        <v>0</v>
      </c>
      <c r="M72" s="337">
        <v>0</v>
      </c>
      <c r="N72" s="337">
        <v>0</v>
      </c>
      <c r="O72" s="337">
        <v>0</v>
      </c>
      <c r="P72" s="337">
        <v>0</v>
      </c>
      <c r="Q72" s="337">
        <v>0</v>
      </c>
      <c r="R72" s="337">
        <v>0</v>
      </c>
      <c r="S72" s="337">
        <v>0</v>
      </c>
      <c r="T72" s="337">
        <v>0</v>
      </c>
      <c r="U72" s="337">
        <v>0</v>
      </c>
      <c r="V72" s="337">
        <v>0</v>
      </c>
      <c r="W72" s="337">
        <v>0</v>
      </c>
      <c r="X72" s="337">
        <v>0</v>
      </c>
      <c r="Y72" s="337">
        <v>0</v>
      </c>
      <c r="Z72" s="337">
        <v>0</v>
      </c>
      <c r="AA72" s="337">
        <v>0</v>
      </c>
      <c r="AB72" s="337">
        <v>0</v>
      </c>
      <c r="AC72" s="337">
        <v>0</v>
      </c>
      <c r="AD72" s="337">
        <v>0</v>
      </c>
      <c r="AE72" s="337">
        <v>0</v>
      </c>
      <c r="AF72" s="337">
        <v>0</v>
      </c>
      <c r="AG72" s="337">
        <v>0</v>
      </c>
      <c r="AH72" s="337">
        <v>0</v>
      </c>
      <c r="AI72" s="337">
        <v>0</v>
      </c>
      <c r="AJ72" s="337">
        <v>0</v>
      </c>
      <c r="AK72" s="337">
        <v>0</v>
      </c>
      <c r="AL72" s="337">
        <v>0</v>
      </c>
      <c r="AM72" s="337">
        <v>0</v>
      </c>
      <c r="AN72" s="337">
        <v>0</v>
      </c>
      <c r="AO72" s="337">
        <v>0</v>
      </c>
      <c r="AP72" s="337">
        <v>0</v>
      </c>
      <c r="AQ72" s="337">
        <v>0</v>
      </c>
      <c r="AR72" s="337">
        <v>0</v>
      </c>
      <c r="AS72" s="337">
        <v>0</v>
      </c>
      <c r="AT72" s="337">
        <v>0</v>
      </c>
      <c r="AU72" s="337">
        <v>0</v>
      </c>
      <c r="AV72" s="337">
        <v>0</v>
      </c>
      <c r="AW72" s="337">
        <v>0</v>
      </c>
      <c r="AX72" s="337">
        <v>0</v>
      </c>
      <c r="AY72" s="337">
        <v>0</v>
      </c>
      <c r="AZ72" s="337">
        <v>0</v>
      </c>
      <c r="BA72" s="337">
        <v>0</v>
      </c>
      <c r="BB72" s="337">
        <v>0</v>
      </c>
      <c r="BC72" s="337">
        <v>0</v>
      </c>
      <c r="BD72" s="337">
        <v>0</v>
      </c>
      <c r="BE72" s="337">
        <v>0</v>
      </c>
      <c r="BF72" s="337">
        <v>0</v>
      </c>
      <c r="BG72" s="337">
        <v>0</v>
      </c>
      <c r="BH72" s="337">
        <v>0</v>
      </c>
      <c r="BI72" s="337">
        <v>0</v>
      </c>
      <c r="BJ72" s="337">
        <v>0</v>
      </c>
      <c r="BK72" s="337">
        <v>0</v>
      </c>
      <c r="BL72" s="337">
        <v>0</v>
      </c>
      <c r="BM72" s="337">
        <v>0</v>
      </c>
      <c r="BN72" s="337">
        <v>0</v>
      </c>
      <c r="BO72" s="337">
        <v>0</v>
      </c>
      <c r="BP72" s="337">
        <v>0</v>
      </c>
      <c r="BQ72" s="337">
        <v>0</v>
      </c>
      <c r="BR72" s="337">
        <v>0</v>
      </c>
      <c r="BS72" s="337">
        <v>0</v>
      </c>
      <c r="BT72" s="337">
        <v>0</v>
      </c>
      <c r="BU72" s="337">
        <v>0</v>
      </c>
      <c r="BV72" s="337">
        <v>0</v>
      </c>
      <c r="BW72" s="337">
        <v>0</v>
      </c>
      <c r="BX72" s="426" t="s">
        <v>284</v>
      </c>
      <c r="BY72" s="337">
        <f t="shared" si="40"/>
        <v>0</v>
      </c>
      <c r="BZ72" s="426" t="s">
        <v>284</v>
      </c>
      <c r="CA72" s="427" t="s">
        <v>385</v>
      </c>
    </row>
    <row r="73" spans="1:79" s="52" customFormat="1" ht="42.75">
      <c r="A73" s="355" t="s">
        <v>429</v>
      </c>
      <c r="B73" s="364" t="s">
        <v>430</v>
      </c>
      <c r="C73" s="358"/>
      <c r="D73" s="359">
        <f>D74+D75+D76+D77+D78</f>
        <v>4.4620000000000006</v>
      </c>
      <c r="E73" s="359">
        <f t="shared" ref="E73:G73" si="223">E74+E75+E76+E77+E78</f>
        <v>0</v>
      </c>
      <c r="F73" s="359">
        <f t="shared" si="223"/>
        <v>4.4620000000000006</v>
      </c>
      <c r="G73" s="359">
        <f t="shared" si="223"/>
        <v>0.26</v>
      </c>
      <c r="H73" s="359">
        <f t="shared" ref="H73" si="224">H74+H75+H76+H77+H78</f>
        <v>0</v>
      </c>
      <c r="I73" s="359">
        <f t="shared" ref="I73" si="225">I74+I75+I76+I77+I78</f>
        <v>4.72</v>
      </c>
      <c r="J73" s="359">
        <f t="shared" ref="J73" si="226">J74+J75+J76+J77+J78</f>
        <v>0</v>
      </c>
      <c r="K73" s="359">
        <f t="shared" ref="K73" si="227">K74+K75+K76+K77+K78</f>
        <v>0</v>
      </c>
      <c r="L73" s="359">
        <f t="shared" ref="L73" si="228">L74+L75+L76+L77+L78</f>
        <v>0</v>
      </c>
      <c r="M73" s="359">
        <f t="shared" ref="M73" si="229">M74+M75+M76+M77+M78</f>
        <v>0</v>
      </c>
      <c r="N73" s="359">
        <f t="shared" ref="N73" si="230">N74+N75+N76+N77+N78</f>
        <v>0</v>
      </c>
      <c r="O73" s="359">
        <f t="shared" ref="O73" si="231">O74+O75+O76+O77+O78</f>
        <v>0</v>
      </c>
      <c r="P73" s="359">
        <f t="shared" ref="P73" si="232">P74+P75+P76+P77+P78</f>
        <v>0</v>
      </c>
      <c r="Q73" s="359">
        <f t="shared" ref="Q73" si="233">Q74+Q75+Q76+Q77+Q78</f>
        <v>0</v>
      </c>
      <c r="R73" s="359">
        <f t="shared" ref="R73" si="234">R74+R75+R76+R77+R78</f>
        <v>0</v>
      </c>
      <c r="S73" s="359">
        <f t="shared" ref="S73" si="235">S74+S75+S76+S77+S78</f>
        <v>0</v>
      </c>
      <c r="T73" s="359">
        <f t="shared" ref="T73" si="236">T74+T75+T76+T77+T78</f>
        <v>0</v>
      </c>
      <c r="U73" s="359">
        <f t="shared" ref="U73" si="237">U74+U75+U76+U77+U78</f>
        <v>0</v>
      </c>
      <c r="V73" s="359">
        <f t="shared" ref="V73" si="238">V74+V75+V76+V77+V78</f>
        <v>0</v>
      </c>
      <c r="W73" s="359">
        <f t="shared" ref="W73" si="239">W74+W75+W76+W77+W78</f>
        <v>0</v>
      </c>
      <c r="X73" s="359">
        <f t="shared" ref="X73" si="240">X74+X75+X76+X77+X78</f>
        <v>0</v>
      </c>
      <c r="Y73" s="359">
        <f t="shared" ref="Y73" si="241">Y74+Y75+Y76+Y77+Y78</f>
        <v>0</v>
      </c>
      <c r="Z73" s="359">
        <f t="shared" ref="Z73" si="242">Z74+Z75+Z76+Z77+Z78</f>
        <v>0</v>
      </c>
      <c r="AA73" s="359">
        <f t="shared" ref="AA73" si="243">AA74+AA75+AA76+AA77+AA78</f>
        <v>0</v>
      </c>
      <c r="AB73" s="359">
        <f t="shared" ref="AB73" si="244">AB74+AB75+AB76+AB77+AB78</f>
        <v>0</v>
      </c>
      <c r="AC73" s="359">
        <f t="shared" ref="AC73" si="245">AC74+AC75+AC76+AC77+AC78</f>
        <v>0</v>
      </c>
      <c r="AD73" s="359">
        <f t="shared" ref="AD73" si="246">AD74+AD75+AD76+AD77+AD78</f>
        <v>0</v>
      </c>
      <c r="AE73" s="359">
        <f t="shared" ref="AE73" si="247">AE74+AE75+AE76+AE77+AE78</f>
        <v>0</v>
      </c>
      <c r="AF73" s="359">
        <f t="shared" ref="AF73" si="248">AF74+AF75+AF76+AF77+AF78</f>
        <v>0</v>
      </c>
      <c r="AG73" s="359">
        <f t="shared" ref="AG73" si="249">AG74+AG75+AG76+AG77+AG78</f>
        <v>0</v>
      </c>
      <c r="AH73" s="359">
        <f t="shared" ref="AH73" si="250">AH74+AH75+AH76+AH77+AH78</f>
        <v>4.4620000000000006</v>
      </c>
      <c r="AI73" s="359">
        <f t="shared" ref="AI73" si="251">AI74+AI75+AI76+AI77+AI78</f>
        <v>0.26</v>
      </c>
      <c r="AJ73" s="359">
        <f t="shared" ref="AJ73" si="252">AJ74+AJ75+AJ76+AJ77+AJ78</f>
        <v>0</v>
      </c>
      <c r="AK73" s="359">
        <f t="shared" ref="AK73" si="253">AK74+AK75+AK76+AK77+AK78</f>
        <v>4.72</v>
      </c>
      <c r="AL73" s="359">
        <f t="shared" ref="AL73" si="254">AL74+AL75+AL76+AL77+AL78</f>
        <v>0</v>
      </c>
      <c r="AM73" s="359">
        <f t="shared" ref="AM73" si="255">AM74+AM75+AM76+AM77+AM78</f>
        <v>0</v>
      </c>
      <c r="AN73" s="359">
        <f t="shared" ref="AN73" si="256">AN74+AN75+AN76+AN77+AN78</f>
        <v>0</v>
      </c>
      <c r="AO73" s="359">
        <f t="shared" ref="AO73" si="257">AO74+AO75+AO76+AO77+AO78</f>
        <v>4.5609999999999999</v>
      </c>
      <c r="AP73" s="359">
        <f t="shared" ref="AP73" si="258">AP74+AP75+AP76+AP77+AP78</f>
        <v>0.26</v>
      </c>
      <c r="AQ73" s="359">
        <f t="shared" ref="AQ73" si="259">AQ74+AQ75+AQ76+AQ77+AQ78</f>
        <v>0</v>
      </c>
      <c r="AR73" s="359">
        <f t="shared" ref="AR73" si="260">AR74+AR75+AR76+AR77+AR78</f>
        <v>5.1999999999999993</v>
      </c>
      <c r="AS73" s="359">
        <f t="shared" ref="AS73" si="261">AS74+AS75+AS76+AS77+AS78</f>
        <v>0</v>
      </c>
      <c r="AT73" s="359">
        <f t="shared" ref="AT73" si="262">AT74+AT75+AT76+AT77+AT78</f>
        <v>0</v>
      </c>
      <c r="AU73" s="359">
        <f t="shared" ref="AU73" si="263">AU74+AU75+AU76+AU77+AU78</f>
        <v>0</v>
      </c>
      <c r="AV73" s="359">
        <f t="shared" ref="AV73" si="264">AV74+AV75+AV76+AV77+AV78</f>
        <v>0</v>
      </c>
      <c r="AW73" s="359">
        <f t="shared" ref="AW73" si="265">AW74+AW75+AW76+AW77+AW78</f>
        <v>0</v>
      </c>
      <c r="AX73" s="359">
        <f t="shared" ref="AX73" si="266">AX74+AX75+AX76+AX77+AX78</f>
        <v>0</v>
      </c>
      <c r="AY73" s="359">
        <f t="shared" ref="AY73" si="267">AY74+AY75+AY76+AY77+AY78</f>
        <v>0</v>
      </c>
      <c r="AZ73" s="359">
        <f t="shared" ref="AZ73" si="268">AZ74+AZ75+AZ76+AZ77+AZ78</f>
        <v>0</v>
      </c>
      <c r="BA73" s="359">
        <f t="shared" ref="BA73" si="269">BA74+BA75+BA76+BA77+BA78</f>
        <v>0</v>
      </c>
      <c r="BB73" s="359">
        <f t="shared" ref="BB73" si="270">BB74+BB75+BB76+BB77+BB78</f>
        <v>0</v>
      </c>
      <c r="BC73" s="359">
        <f t="shared" ref="BC73" si="271">BC74+BC75+BC76+BC77+BC78</f>
        <v>0</v>
      </c>
      <c r="BD73" s="359">
        <f t="shared" ref="BD73" si="272">BD74+BD75+BD76+BD77+BD78</f>
        <v>0</v>
      </c>
      <c r="BE73" s="359">
        <f t="shared" ref="BE73" si="273">BE74+BE75+BE76+BE77+BE78</f>
        <v>0</v>
      </c>
      <c r="BF73" s="359">
        <f t="shared" ref="BF73" si="274">BF74+BF75+BF76+BF77+BF78</f>
        <v>0</v>
      </c>
      <c r="BG73" s="359">
        <f t="shared" ref="BG73" si="275">BG74+BG75+BG76+BG77+BG78</f>
        <v>0</v>
      </c>
      <c r="BH73" s="359">
        <f t="shared" ref="BH73" si="276">BH74+BH75+BH76+BH77+BH78</f>
        <v>0</v>
      </c>
      <c r="BI73" s="359">
        <f t="shared" ref="BI73" si="277">BI74+BI75+BI76+BI77+BI78</f>
        <v>0</v>
      </c>
      <c r="BJ73" s="359">
        <f t="shared" ref="BJ73" si="278">BJ74+BJ75+BJ76+BJ77+BJ78</f>
        <v>0</v>
      </c>
      <c r="BK73" s="359">
        <f t="shared" ref="BK73" si="279">BK74+BK75+BK76+BK77+BK78</f>
        <v>0</v>
      </c>
      <c r="BL73" s="359">
        <f t="shared" ref="BL73" si="280">BL74+BL75+BL76+BL77+BL78</f>
        <v>0</v>
      </c>
      <c r="BM73" s="359">
        <f t="shared" ref="BM73" si="281">BM74+BM75+BM76+BM77+BM78</f>
        <v>0</v>
      </c>
      <c r="BN73" s="359">
        <f t="shared" ref="BN73" si="282">BN74+BN75+BN76+BN77+BN78</f>
        <v>0</v>
      </c>
      <c r="BO73" s="359">
        <f t="shared" ref="BO73" si="283">BO74+BO75+BO76+BO77+BO78</f>
        <v>0</v>
      </c>
      <c r="BP73" s="359">
        <f t="shared" ref="BP73" si="284">BP74+BP75+BP76+BP77+BP78</f>
        <v>0</v>
      </c>
      <c r="BQ73" s="359">
        <f t="shared" ref="BQ73" si="285">BQ74+BQ75+BQ76+BQ77+BQ78</f>
        <v>4.5609999999999999</v>
      </c>
      <c r="BR73" s="359">
        <f t="shared" ref="BR73" si="286">BR74+BR75+BR76+BR77+BR78</f>
        <v>0.26</v>
      </c>
      <c r="BS73" s="359">
        <f t="shared" ref="BS73" si="287">BS74+BS75+BS76+BS77+BS78</f>
        <v>0</v>
      </c>
      <c r="BT73" s="359">
        <f t="shared" ref="BT73" si="288">BT74+BT75+BT76+BT77+BT78</f>
        <v>5.1999999999999993</v>
      </c>
      <c r="BU73" s="359">
        <f t="shared" ref="BU73" si="289">BU74+BU75+BU76+BU77+BU78</f>
        <v>0</v>
      </c>
      <c r="BV73" s="359">
        <f t="shared" ref="BV73" si="290">BV74+BV75+BV76+BV77+BV78</f>
        <v>0</v>
      </c>
      <c r="BW73" s="359">
        <f t="shared" ref="BW73" si="291">BW74+BW75+BW76+BW77+BW78</f>
        <v>0</v>
      </c>
      <c r="BX73" s="373" t="s">
        <v>284</v>
      </c>
      <c r="BY73" s="359">
        <f t="shared" si="40"/>
        <v>9.8999999999999311E-2</v>
      </c>
      <c r="BZ73" s="375">
        <f t="shared" si="41"/>
        <v>2.2187359928283126</v>
      </c>
      <c r="CA73" s="374" t="s">
        <v>385</v>
      </c>
    </row>
    <row r="74" spans="1:79" ht="45">
      <c r="A74" s="77" t="s">
        <v>431</v>
      </c>
      <c r="B74" s="84" t="s">
        <v>432</v>
      </c>
      <c r="C74" s="87" t="s">
        <v>433</v>
      </c>
      <c r="D74" s="90">
        <f>'12'!D74</f>
        <v>0.60299999999999998</v>
      </c>
      <c r="E74" s="242">
        <f t="shared" si="168"/>
        <v>0</v>
      </c>
      <c r="F74" s="242">
        <f t="shared" si="34"/>
        <v>0.60299999999999998</v>
      </c>
      <c r="G74" s="242">
        <f t="shared" si="169"/>
        <v>0.16</v>
      </c>
      <c r="H74" s="242">
        <f t="shared" si="170"/>
        <v>0</v>
      </c>
      <c r="I74" s="243">
        <f t="shared" si="171"/>
        <v>0</v>
      </c>
      <c r="J74" s="243">
        <f t="shared" si="172"/>
        <v>0</v>
      </c>
      <c r="K74" s="243">
        <f t="shared" si="172"/>
        <v>0</v>
      </c>
      <c r="L74" s="244">
        <v>0</v>
      </c>
      <c r="M74" s="90">
        <v>0</v>
      </c>
      <c r="N74" s="90">
        <v>0</v>
      </c>
      <c r="O74" s="90">
        <v>0</v>
      </c>
      <c r="P74" s="90">
        <v>0</v>
      </c>
      <c r="Q74" s="90">
        <v>0</v>
      </c>
      <c r="R74" s="90">
        <v>0</v>
      </c>
      <c r="S74" s="90">
        <v>0</v>
      </c>
      <c r="T74" s="90">
        <v>0</v>
      </c>
      <c r="U74" s="90">
        <v>0</v>
      </c>
      <c r="V74" s="90">
        <v>0</v>
      </c>
      <c r="W74" s="90">
        <v>0</v>
      </c>
      <c r="X74" s="90">
        <v>0</v>
      </c>
      <c r="Y74" s="90">
        <v>0</v>
      </c>
      <c r="Z74" s="90">
        <v>0</v>
      </c>
      <c r="AA74" s="90">
        <v>0</v>
      </c>
      <c r="AB74" s="90">
        <v>0</v>
      </c>
      <c r="AC74" s="90">
        <v>0</v>
      </c>
      <c r="AD74" s="90">
        <v>0</v>
      </c>
      <c r="AE74" s="90">
        <v>0</v>
      </c>
      <c r="AF74" s="90">
        <v>0</v>
      </c>
      <c r="AG74" s="90">
        <v>0</v>
      </c>
      <c r="AH74" s="90">
        <f>D74</f>
        <v>0.60299999999999998</v>
      </c>
      <c r="AI74" s="90">
        <v>0.16</v>
      </c>
      <c r="AJ74" s="90">
        <v>0</v>
      </c>
      <c r="AK74" s="244">
        <v>0</v>
      </c>
      <c r="AL74" s="244">
        <v>0</v>
      </c>
      <c r="AM74" s="244">
        <v>0</v>
      </c>
      <c r="AN74" s="242">
        <f t="shared" si="35"/>
        <v>0</v>
      </c>
      <c r="AO74" s="242">
        <f t="shared" si="36"/>
        <v>0.50600000000000001</v>
      </c>
      <c r="AP74" s="242">
        <f t="shared" si="14"/>
        <v>0.16</v>
      </c>
      <c r="AQ74" s="242">
        <f t="shared" si="15"/>
        <v>0</v>
      </c>
      <c r="AR74" s="242">
        <f t="shared" si="16"/>
        <v>0</v>
      </c>
      <c r="AS74" s="242">
        <f t="shared" si="17"/>
        <v>0</v>
      </c>
      <c r="AT74" s="242">
        <f t="shared" si="37"/>
        <v>0</v>
      </c>
      <c r="AU74" s="90">
        <v>0</v>
      </c>
      <c r="AV74" s="90">
        <v>0</v>
      </c>
      <c r="AW74" s="90">
        <v>0</v>
      </c>
      <c r="AX74" s="90">
        <v>0</v>
      </c>
      <c r="AY74" s="90">
        <v>0</v>
      </c>
      <c r="AZ74" s="90">
        <v>0</v>
      </c>
      <c r="BA74" s="90">
        <v>0</v>
      </c>
      <c r="BB74" s="90">
        <v>0</v>
      </c>
      <c r="BC74" s="90">
        <v>0</v>
      </c>
      <c r="BD74" s="90">
        <v>0</v>
      </c>
      <c r="BE74" s="90">
        <v>0</v>
      </c>
      <c r="BF74" s="90">
        <v>0</v>
      </c>
      <c r="BG74" s="90">
        <v>0</v>
      </c>
      <c r="BH74" s="90">
        <v>0</v>
      </c>
      <c r="BI74" s="90">
        <v>0</v>
      </c>
      <c r="BJ74" s="90">
        <v>0</v>
      </c>
      <c r="BK74" s="90">
        <v>0</v>
      </c>
      <c r="BL74" s="90">
        <v>0</v>
      </c>
      <c r="BM74" s="90">
        <v>0</v>
      </c>
      <c r="BN74" s="90">
        <v>0</v>
      </c>
      <c r="BO74" s="90">
        <v>0</v>
      </c>
      <c r="BP74" s="90">
        <v>0</v>
      </c>
      <c r="BQ74" s="244">
        <f>'12'!I74</f>
        <v>0.50600000000000001</v>
      </c>
      <c r="BR74" s="244">
        <v>0.16</v>
      </c>
      <c r="BS74" s="244">
        <v>0</v>
      </c>
      <c r="BT74" s="244">
        <v>0</v>
      </c>
      <c r="BU74" s="244">
        <v>0</v>
      </c>
      <c r="BV74" s="244">
        <v>0</v>
      </c>
      <c r="BW74" s="244">
        <v>0</v>
      </c>
      <c r="BX74" s="109" t="s">
        <v>284</v>
      </c>
      <c r="BY74" s="97">
        <f t="shared" si="40"/>
        <v>-9.6999999999999975E-2</v>
      </c>
      <c r="BZ74" s="328">
        <f t="shared" si="41"/>
        <v>-16.086235489220559</v>
      </c>
      <c r="CA74" s="320" t="s">
        <v>385</v>
      </c>
    </row>
    <row r="75" spans="1:79" ht="30">
      <c r="A75" s="77" t="s">
        <v>444</v>
      </c>
      <c r="B75" s="84" t="s">
        <v>435</v>
      </c>
      <c r="C75" s="87" t="s">
        <v>436</v>
      </c>
      <c r="D75" s="90">
        <f>'12'!D75</f>
        <v>0.109</v>
      </c>
      <c r="E75" s="242">
        <f t="shared" si="168"/>
        <v>0</v>
      </c>
      <c r="F75" s="242">
        <f t="shared" si="34"/>
        <v>0.109</v>
      </c>
      <c r="G75" s="242">
        <f t="shared" si="169"/>
        <v>0</v>
      </c>
      <c r="H75" s="242">
        <f t="shared" si="170"/>
        <v>0</v>
      </c>
      <c r="I75" s="243">
        <f t="shared" si="171"/>
        <v>0.1</v>
      </c>
      <c r="J75" s="243">
        <f t="shared" si="172"/>
        <v>0</v>
      </c>
      <c r="K75" s="243">
        <f t="shared" si="172"/>
        <v>0</v>
      </c>
      <c r="L75" s="244">
        <v>0</v>
      </c>
      <c r="M75" s="90">
        <v>0</v>
      </c>
      <c r="N75" s="90">
        <v>0</v>
      </c>
      <c r="O75" s="90">
        <v>0</v>
      </c>
      <c r="P75" s="90">
        <v>0</v>
      </c>
      <c r="Q75" s="90">
        <v>0</v>
      </c>
      <c r="R75" s="90">
        <v>0</v>
      </c>
      <c r="S75" s="90">
        <v>0</v>
      </c>
      <c r="T75" s="90">
        <v>0</v>
      </c>
      <c r="U75" s="90">
        <v>0</v>
      </c>
      <c r="V75" s="90">
        <v>0</v>
      </c>
      <c r="W75" s="90">
        <v>0</v>
      </c>
      <c r="X75" s="90">
        <v>0</v>
      </c>
      <c r="Y75" s="90">
        <v>0</v>
      </c>
      <c r="Z75" s="90">
        <v>0</v>
      </c>
      <c r="AA75" s="90">
        <v>0</v>
      </c>
      <c r="AB75" s="90">
        <v>0</v>
      </c>
      <c r="AC75" s="90">
        <v>0</v>
      </c>
      <c r="AD75" s="90">
        <v>0</v>
      </c>
      <c r="AE75" s="90">
        <v>0</v>
      </c>
      <c r="AF75" s="90">
        <v>0</v>
      </c>
      <c r="AG75" s="90">
        <v>0</v>
      </c>
      <c r="AH75" s="90">
        <f t="shared" ref="AH75:AH80" si="292">D75</f>
        <v>0.109</v>
      </c>
      <c r="AI75" s="90">
        <v>0</v>
      </c>
      <c r="AJ75" s="90">
        <v>0</v>
      </c>
      <c r="AK75" s="244">
        <v>0.1</v>
      </c>
      <c r="AL75" s="244">
        <v>0</v>
      </c>
      <c r="AM75" s="244">
        <v>0</v>
      </c>
      <c r="AN75" s="242">
        <f t="shared" si="35"/>
        <v>0</v>
      </c>
      <c r="AO75" s="242">
        <f t="shared" si="36"/>
        <v>0.27100000000000002</v>
      </c>
      <c r="AP75" s="242">
        <f t="shared" si="14"/>
        <v>0</v>
      </c>
      <c r="AQ75" s="242">
        <f t="shared" si="15"/>
        <v>0</v>
      </c>
      <c r="AR75" s="242">
        <f t="shared" si="16"/>
        <v>0.3</v>
      </c>
      <c r="AS75" s="242">
        <f t="shared" si="17"/>
        <v>0</v>
      </c>
      <c r="AT75" s="242">
        <f t="shared" si="37"/>
        <v>0</v>
      </c>
      <c r="AU75" s="90">
        <v>0</v>
      </c>
      <c r="AV75" s="90">
        <v>0</v>
      </c>
      <c r="AW75" s="90">
        <v>0</v>
      </c>
      <c r="AX75" s="90">
        <v>0</v>
      </c>
      <c r="AY75" s="90">
        <v>0</v>
      </c>
      <c r="AZ75" s="90">
        <v>0</v>
      </c>
      <c r="BA75" s="90">
        <v>0</v>
      </c>
      <c r="BB75" s="90">
        <v>0</v>
      </c>
      <c r="BC75" s="90">
        <v>0</v>
      </c>
      <c r="BD75" s="90">
        <v>0</v>
      </c>
      <c r="BE75" s="90">
        <v>0</v>
      </c>
      <c r="BF75" s="90">
        <v>0</v>
      </c>
      <c r="BG75" s="90">
        <v>0</v>
      </c>
      <c r="BH75" s="90">
        <v>0</v>
      </c>
      <c r="BI75" s="90">
        <v>0</v>
      </c>
      <c r="BJ75" s="90">
        <v>0</v>
      </c>
      <c r="BK75" s="90">
        <v>0</v>
      </c>
      <c r="BL75" s="90">
        <v>0</v>
      </c>
      <c r="BM75" s="90">
        <v>0</v>
      </c>
      <c r="BN75" s="90">
        <v>0</v>
      </c>
      <c r="BO75" s="90">
        <v>0</v>
      </c>
      <c r="BP75" s="90">
        <v>0</v>
      </c>
      <c r="BQ75" s="244">
        <f>'12'!I75</f>
        <v>0.27100000000000002</v>
      </c>
      <c r="BR75" s="244">
        <v>0</v>
      </c>
      <c r="BS75" s="244">
        <v>0</v>
      </c>
      <c r="BT75" s="244">
        <v>0.3</v>
      </c>
      <c r="BU75" s="244">
        <v>0</v>
      </c>
      <c r="BV75" s="244">
        <v>0</v>
      </c>
      <c r="BW75" s="244">
        <v>0</v>
      </c>
      <c r="BX75" s="109" t="s">
        <v>284</v>
      </c>
      <c r="BY75" s="97">
        <f t="shared" si="40"/>
        <v>0.16200000000000003</v>
      </c>
      <c r="BZ75" s="328">
        <f t="shared" si="41"/>
        <v>148.62385321100922</v>
      </c>
      <c r="CA75" s="632" t="s">
        <v>385</v>
      </c>
    </row>
    <row r="76" spans="1:79" ht="30">
      <c r="A76" s="77" t="s">
        <v>434</v>
      </c>
      <c r="B76" s="84" t="s">
        <v>438</v>
      </c>
      <c r="C76" s="87" t="s">
        <v>439</v>
      </c>
      <c r="D76" s="90">
        <f>'12'!D76</f>
        <v>2.6150000000000002</v>
      </c>
      <c r="E76" s="242">
        <f t="shared" si="168"/>
        <v>0</v>
      </c>
      <c r="F76" s="242">
        <f t="shared" si="34"/>
        <v>2.6150000000000002</v>
      </c>
      <c r="G76" s="242">
        <f t="shared" si="169"/>
        <v>0</v>
      </c>
      <c r="H76" s="242">
        <f t="shared" si="170"/>
        <v>0</v>
      </c>
      <c r="I76" s="242">
        <f t="shared" si="171"/>
        <v>3.92</v>
      </c>
      <c r="J76" s="242">
        <f t="shared" si="172"/>
        <v>0</v>
      </c>
      <c r="K76" s="242">
        <f t="shared" si="172"/>
        <v>0</v>
      </c>
      <c r="L76" s="90">
        <v>0</v>
      </c>
      <c r="M76" s="90">
        <v>0</v>
      </c>
      <c r="N76" s="90">
        <v>0</v>
      </c>
      <c r="O76" s="90">
        <v>0</v>
      </c>
      <c r="P76" s="90">
        <v>0</v>
      </c>
      <c r="Q76" s="90">
        <v>0</v>
      </c>
      <c r="R76" s="90">
        <v>0</v>
      </c>
      <c r="S76" s="90">
        <v>0</v>
      </c>
      <c r="T76" s="90">
        <v>0</v>
      </c>
      <c r="U76" s="90">
        <v>0</v>
      </c>
      <c r="V76" s="90">
        <v>0</v>
      </c>
      <c r="W76" s="90">
        <v>0</v>
      </c>
      <c r="X76" s="90">
        <v>0</v>
      </c>
      <c r="Y76" s="90">
        <v>0</v>
      </c>
      <c r="Z76" s="90">
        <v>0</v>
      </c>
      <c r="AA76" s="90">
        <v>0</v>
      </c>
      <c r="AB76" s="90">
        <v>0</v>
      </c>
      <c r="AC76" s="90">
        <v>0</v>
      </c>
      <c r="AD76" s="90">
        <v>0</v>
      </c>
      <c r="AE76" s="90">
        <v>0</v>
      </c>
      <c r="AF76" s="90">
        <v>0</v>
      </c>
      <c r="AG76" s="90">
        <v>0</v>
      </c>
      <c r="AH76" s="90">
        <f t="shared" si="292"/>
        <v>2.6150000000000002</v>
      </c>
      <c r="AI76" s="90">
        <v>0</v>
      </c>
      <c r="AJ76" s="90">
        <v>0</v>
      </c>
      <c r="AK76" s="244">
        <v>3.92</v>
      </c>
      <c r="AL76" s="244">
        <v>0</v>
      </c>
      <c r="AM76" s="244">
        <v>0</v>
      </c>
      <c r="AN76" s="242">
        <f t="shared" si="35"/>
        <v>0</v>
      </c>
      <c r="AO76" s="242">
        <f t="shared" si="36"/>
        <v>2.5669999999999997</v>
      </c>
      <c r="AP76" s="242">
        <f t="shared" si="14"/>
        <v>0</v>
      </c>
      <c r="AQ76" s="242">
        <f t="shared" si="15"/>
        <v>0</v>
      </c>
      <c r="AR76" s="242">
        <f t="shared" si="16"/>
        <v>4.0999999999999996</v>
      </c>
      <c r="AS76" s="242">
        <f t="shared" si="17"/>
        <v>0</v>
      </c>
      <c r="AT76" s="242">
        <f t="shared" si="37"/>
        <v>0</v>
      </c>
      <c r="AU76" s="90">
        <v>0</v>
      </c>
      <c r="AV76" s="90">
        <v>0</v>
      </c>
      <c r="AW76" s="90">
        <v>0</v>
      </c>
      <c r="AX76" s="90">
        <v>0</v>
      </c>
      <c r="AY76" s="90">
        <v>0</v>
      </c>
      <c r="AZ76" s="90">
        <v>0</v>
      </c>
      <c r="BA76" s="90">
        <v>0</v>
      </c>
      <c r="BB76" s="90">
        <v>0</v>
      </c>
      <c r="BC76" s="90">
        <v>0</v>
      </c>
      <c r="BD76" s="90">
        <v>0</v>
      </c>
      <c r="BE76" s="90">
        <v>0</v>
      </c>
      <c r="BF76" s="90">
        <v>0</v>
      </c>
      <c r="BG76" s="90">
        <v>0</v>
      </c>
      <c r="BH76" s="90">
        <v>0</v>
      </c>
      <c r="BI76" s="90">
        <v>0</v>
      </c>
      <c r="BJ76" s="90">
        <v>0</v>
      </c>
      <c r="BK76" s="90">
        <v>0</v>
      </c>
      <c r="BL76" s="90">
        <v>0</v>
      </c>
      <c r="BM76" s="90">
        <v>0</v>
      </c>
      <c r="BN76" s="90">
        <v>0</v>
      </c>
      <c r="BO76" s="90">
        <v>0</v>
      </c>
      <c r="BP76" s="90">
        <v>0</v>
      </c>
      <c r="BQ76" s="244">
        <f>'12'!I76</f>
        <v>2.5669999999999997</v>
      </c>
      <c r="BR76" s="244">
        <v>0</v>
      </c>
      <c r="BS76" s="244">
        <v>0</v>
      </c>
      <c r="BT76" s="244">
        <v>4.0999999999999996</v>
      </c>
      <c r="BU76" s="244">
        <v>0</v>
      </c>
      <c r="BV76" s="244">
        <v>0</v>
      </c>
      <c r="BW76" s="244">
        <v>0</v>
      </c>
      <c r="BX76" s="109" t="s">
        <v>284</v>
      </c>
      <c r="BY76" s="97">
        <f t="shared" si="40"/>
        <v>-4.8000000000000487E-2</v>
      </c>
      <c r="BZ76" s="328">
        <f t="shared" si="41"/>
        <v>-1.8355640535373035</v>
      </c>
      <c r="CA76" s="320" t="s">
        <v>385</v>
      </c>
    </row>
    <row r="77" spans="1:79" ht="30">
      <c r="A77" s="77" t="s">
        <v>1176</v>
      </c>
      <c r="B77" s="321" t="s">
        <v>1174</v>
      </c>
      <c r="C77" s="323" t="s">
        <v>1177</v>
      </c>
      <c r="D77" s="90">
        <f>'12'!D77</f>
        <v>0.67100000000000004</v>
      </c>
      <c r="E77" s="242">
        <f t="shared" ref="E77:E79" si="293">L77+S77+Z77+AG77</f>
        <v>0</v>
      </c>
      <c r="F77" s="242">
        <f t="shared" ref="F77:F79" si="294">M77+T77+AA77+AH77</f>
        <v>0.67100000000000004</v>
      </c>
      <c r="G77" s="242">
        <f t="shared" ref="G77:G79" si="295">N77+U77+AB77+AI77</f>
        <v>0</v>
      </c>
      <c r="H77" s="242">
        <f t="shared" ref="H77:H79" si="296">O77+V77+AC77+AJ77</f>
        <v>0</v>
      </c>
      <c r="I77" s="242">
        <f t="shared" ref="I77:I79" si="297">P77+W77+AD77+AK77</f>
        <v>0.7</v>
      </c>
      <c r="J77" s="242">
        <f t="shared" ref="J77:J79" si="298">Q77+X77+AE77+AL77</f>
        <v>0</v>
      </c>
      <c r="K77" s="242">
        <f t="shared" ref="K77:K79" si="299">R77+Y77+AF77+AM77</f>
        <v>0</v>
      </c>
      <c r="L77" s="90">
        <v>0</v>
      </c>
      <c r="M77" s="90">
        <v>0</v>
      </c>
      <c r="N77" s="90">
        <v>0</v>
      </c>
      <c r="O77" s="90">
        <v>0</v>
      </c>
      <c r="P77" s="90">
        <v>0</v>
      </c>
      <c r="Q77" s="90">
        <v>0</v>
      </c>
      <c r="R77" s="90">
        <v>0</v>
      </c>
      <c r="S77" s="90">
        <v>0</v>
      </c>
      <c r="T77" s="90">
        <v>0</v>
      </c>
      <c r="U77" s="90">
        <v>0</v>
      </c>
      <c r="V77" s="90">
        <v>0</v>
      </c>
      <c r="W77" s="90">
        <v>0</v>
      </c>
      <c r="X77" s="90">
        <v>0</v>
      </c>
      <c r="Y77" s="90">
        <v>0</v>
      </c>
      <c r="Z77" s="90">
        <v>0</v>
      </c>
      <c r="AA77" s="90">
        <v>0</v>
      </c>
      <c r="AB77" s="90">
        <v>0</v>
      </c>
      <c r="AC77" s="90">
        <v>0</v>
      </c>
      <c r="AD77" s="90">
        <v>0</v>
      </c>
      <c r="AE77" s="90">
        <v>0</v>
      </c>
      <c r="AF77" s="90">
        <v>0</v>
      </c>
      <c r="AG77" s="90">
        <v>0</v>
      </c>
      <c r="AH77" s="90">
        <f t="shared" si="292"/>
        <v>0.67100000000000004</v>
      </c>
      <c r="AI77" s="90">
        <v>0</v>
      </c>
      <c r="AJ77" s="90">
        <v>0</v>
      </c>
      <c r="AK77" s="244">
        <v>0.7</v>
      </c>
      <c r="AL77" s="244">
        <v>0</v>
      </c>
      <c r="AM77" s="244">
        <v>0</v>
      </c>
      <c r="AN77" s="242">
        <f t="shared" ref="AN77:AN78" si="300">AU77+BB77+BI77+BP77</f>
        <v>0</v>
      </c>
      <c r="AO77" s="242">
        <f t="shared" ref="AO77:AO78" si="301">AV77+BC77+BJ77+BQ77</f>
        <v>0.754</v>
      </c>
      <c r="AP77" s="242">
        <f t="shared" ref="AP77:AP78" si="302">AW77+BD77+BK77+BR77</f>
        <v>0</v>
      </c>
      <c r="AQ77" s="242">
        <f t="shared" ref="AQ77:AQ78" si="303">AX77+BE77+BL77+BS77</f>
        <v>0</v>
      </c>
      <c r="AR77" s="242">
        <f t="shared" ref="AR77:AR78" si="304">AY77+BF77+BM77+BT77</f>
        <v>0.8</v>
      </c>
      <c r="AS77" s="242">
        <f t="shared" ref="AS77:AS78" si="305">AZ77+BG77+BN77+BU77</f>
        <v>0</v>
      </c>
      <c r="AT77" s="242">
        <f t="shared" ref="AT77:AT78" si="306">BA77+BH77+BO77+BV77</f>
        <v>0</v>
      </c>
      <c r="AU77" s="90">
        <v>0</v>
      </c>
      <c r="AV77" s="90">
        <v>0</v>
      </c>
      <c r="AW77" s="90">
        <v>0</v>
      </c>
      <c r="AX77" s="90">
        <v>0</v>
      </c>
      <c r="AY77" s="90">
        <v>0</v>
      </c>
      <c r="AZ77" s="90">
        <v>0</v>
      </c>
      <c r="BA77" s="90">
        <v>0</v>
      </c>
      <c r="BB77" s="90">
        <v>0</v>
      </c>
      <c r="BC77" s="90">
        <v>0</v>
      </c>
      <c r="BD77" s="90">
        <v>0</v>
      </c>
      <c r="BE77" s="90">
        <v>0</v>
      </c>
      <c r="BF77" s="90">
        <v>0</v>
      </c>
      <c r="BG77" s="90">
        <v>0</v>
      </c>
      <c r="BH77" s="90">
        <v>0</v>
      </c>
      <c r="BI77" s="90">
        <v>0</v>
      </c>
      <c r="BJ77" s="90">
        <v>0</v>
      </c>
      <c r="BK77" s="90">
        <v>0</v>
      </c>
      <c r="BL77" s="90">
        <v>0</v>
      </c>
      <c r="BM77" s="90">
        <v>0</v>
      </c>
      <c r="BN77" s="90">
        <v>0</v>
      </c>
      <c r="BO77" s="90">
        <v>0</v>
      </c>
      <c r="BP77" s="90">
        <v>0</v>
      </c>
      <c r="BQ77" s="244">
        <f>'12'!I77</f>
        <v>0.754</v>
      </c>
      <c r="BR77" s="244">
        <v>0</v>
      </c>
      <c r="BS77" s="244">
        <v>0</v>
      </c>
      <c r="BT77" s="244">
        <v>0.8</v>
      </c>
      <c r="BU77" s="244">
        <v>0</v>
      </c>
      <c r="BV77" s="244">
        <v>0</v>
      </c>
      <c r="BW77" s="244">
        <v>0</v>
      </c>
      <c r="BX77" s="109" t="s">
        <v>284</v>
      </c>
      <c r="BY77" s="97">
        <f t="shared" si="40"/>
        <v>8.2999999999999963E-2</v>
      </c>
      <c r="BZ77" s="328">
        <f t="shared" si="41"/>
        <v>12.369597615499249</v>
      </c>
      <c r="CA77" s="320" t="s">
        <v>385</v>
      </c>
    </row>
    <row r="78" spans="1:79" ht="45">
      <c r="A78" s="77" t="s">
        <v>437</v>
      </c>
      <c r="B78" s="78" t="s">
        <v>1175</v>
      </c>
      <c r="C78" s="324" t="s">
        <v>1178</v>
      </c>
      <c r="D78" s="90">
        <f>'12'!D78</f>
        <v>0.46400000000000002</v>
      </c>
      <c r="E78" s="242">
        <f t="shared" si="293"/>
        <v>0</v>
      </c>
      <c r="F78" s="242">
        <f t="shared" si="294"/>
        <v>0.46400000000000002</v>
      </c>
      <c r="G78" s="242">
        <f t="shared" si="295"/>
        <v>0.1</v>
      </c>
      <c r="H78" s="242">
        <f t="shared" si="296"/>
        <v>0</v>
      </c>
      <c r="I78" s="242">
        <f t="shared" si="297"/>
        <v>0</v>
      </c>
      <c r="J78" s="242">
        <f t="shared" si="298"/>
        <v>0</v>
      </c>
      <c r="K78" s="242">
        <f t="shared" si="299"/>
        <v>0</v>
      </c>
      <c r="L78" s="90">
        <v>0</v>
      </c>
      <c r="M78" s="90">
        <v>0</v>
      </c>
      <c r="N78" s="90">
        <v>0</v>
      </c>
      <c r="O78" s="90">
        <v>0</v>
      </c>
      <c r="P78" s="90">
        <v>0</v>
      </c>
      <c r="Q78" s="90">
        <v>0</v>
      </c>
      <c r="R78" s="90">
        <v>0</v>
      </c>
      <c r="S78" s="90">
        <v>0</v>
      </c>
      <c r="T78" s="90">
        <v>0</v>
      </c>
      <c r="U78" s="90">
        <v>0</v>
      </c>
      <c r="V78" s="90">
        <v>0</v>
      </c>
      <c r="W78" s="90">
        <v>0</v>
      </c>
      <c r="X78" s="90">
        <v>0</v>
      </c>
      <c r="Y78" s="90">
        <v>0</v>
      </c>
      <c r="Z78" s="90">
        <v>0</v>
      </c>
      <c r="AA78" s="90">
        <v>0</v>
      </c>
      <c r="AB78" s="90">
        <v>0</v>
      </c>
      <c r="AC78" s="90">
        <v>0</v>
      </c>
      <c r="AD78" s="90">
        <v>0</v>
      </c>
      <c r="AE78" s="90">
        <v>0</v>
      </c>
      <c r="AF78" s="90">
        <v>0</v>
      </c>
      <c r="AG78" s="90">
        <v>0</v>
      </c>
      <c r="AH78" s="90">
        <f t="shared" si="292"/>
        <v>0.46400000000000002</v>
      </c>
      <c r="AI78" s="90">
        <v>0.1</v>
      </c>
      <c r="AJ78" s="90">
        <v>0</v>
      </c>
      <c r="AK78" s="90">
        <v>0</v>
      </c>
      <c r="AL78" s="244">
        <v>0</v>
      </c>
      <c r="AM78" s="244">
        <v>0</v>
      </c>
      <c r="AN78" s="242">
        <f t="shared" si="300"/>
        <v>0</v>
      </c>
      <c r="AO78" s="242">
        <f t="shared" si="301"/>
        <v>0.46300000000000002</v>
      </c>
      <c r="AP78" s="242">
        <f t="shared" si="302"/>
        <v>0.1</v>
      </c>
      <c r="AQ78" s="242">
        <f t="shared" si="303"/>
        <v>0</v>
      </c>
      <c r="AR78" s="242">
        <f t="shared" si="304"/>
        <v>0</v>
      </c>
      <c r="AS78" s="242">
        <f t="shared" si="305"/>
        <v>0</v>
      </c>
      <c r="AT78" s="242">
        <f t="shared" si="306"/>
        <v>0</v>
      </c>
      <c r="AU78" s="90">
        <v>0</v>
      </c>
      <c r="AV78" s="90">
        <v>0</v>
      </c>
      <c r="AW78" s="90">
        <v>0</v>
      </c>
      <c r="AX78" s="90">
        <v>0</v>
      </c>
      <c r="AY78" s="90">
        <v>0</v>
      </c>
      <c r="AZ78" s="90">
        <v>0</v>
      </c>
      <c r="BA78" s="90">
        <v>0</v>
      </c>
      <c r="BB78" s="90">
        <v>0</v>
      </c>
      <c r="BC78" s="90">
        <v>0</v>
      </c>
      <c r="BD78" s="90">
        <v>0</v>
      </c>
      <c r="BE78" s="90">
        <v>0</v>
      </c>
      <c r="BF78" s="90">
        <v>0</v>
      </c>
      <c r="BG78" s="90">
        <v>0</v>
      </c>
      <c r="BH78" s="90">
        <v>0</v>
      </c>
      <c r="BI78" s="90">
        <v>0</v>
      </c>
      <c r="BJ78" s="90">
        <v>0</v>
      </c>
      <c r="BK78" s="90">
        <v>0</v>
      </c>
      <c r="BL78" s="90">
        <v>0</v>
      </c>
      <c r="BM78" s="90">
        <v>0</v>
      </c>
      <c r="BN78" s="90">
        <v>0</v>
      </c>
      <c r="BO78" s="90">
        <v>0</v>
      </c>
      <c r="BP78" s="90">
        <v>0</v>
      </c>
      <c r="BQ78" s="244">
        <f>'12'!I78</f>
        <v>0.46300000000000002</v>
      </c>
      <c r="BR78" s="244">
        <v>0.1</v>
      </c>
      <c r="BS78" s="244">
        <v>0</v>
      </c>
      <c r="BT78" s="244">
        <v>0</v>
      </c>
      <c r="BU78" s="244">
        <v>0</v>
      </c>
      <c r="BV78" s="244">
        <v>0</v>
      </c>
      <c r="BW78" s="244">
        <v>0</v>
      </c>
      <c r="BX78" s="109" t="s">
        <v>284</v>
      </c>
      <c r="BY78" s="97">
        <f t="shared" si="40"/>
        <v>-1.0000000000000009E-3</v>
      </c>
      <c r="BZ78" s="328">
        <f t="shared" si="41"/>
        <v>-0.21551724137931053</v>
      </c>
      <c r="CA78" s="320" t="s">
        <v>385</v>
      </c>
    </row>
    <row r="79" spans="1:79" ht="45.75" customHeight="1">
      <c r="A79" s="364" t="s">
        <v>489</v>
      </c>
      <c r="B79" s="364" t="s">
        <v>1196</v>
      </c>
      <c r="C79" s="364" t="s">
        <v>385</v>
      </c>
      <c r="D79" s="359">
        <f t="shared" ref="D79" si="307">G79</f>
        <v>0</v>
      </c>
      <c r="E79" s="359">
        <f t="shared" si="293"/>
        <v>0</v>
      </c>
      <c r="F79" s="359">
        <f t="shared" si="294"/>
        <v>0</v>
      </c>
      <c r="G79" s="359">
        <f t="shared" si="295"/>
        <v>0</v>
      </c>
      <c r="H79" s="359">
        <f t="shared" si="296"/>
        <v>0</v>
      </c>
      <c r="I79" s="359">
        <f t="shared" si="297"/>
        <v>0</v>
      </c>
      <c r="J79" s="359">
        <f t="shared" si="298"/>
        <v>0</v>
      </c>
      <c r="K79" s="359">
        <f t="shared" si="299"/>
        <v>0</v>
      </c>
      <c r="L79" s="359">
        <v>0</v>
      </c>
      <c r="M79" s="359">
        <v>0</v>
      </c>
      <c r="N79" s="359">
        <v>0</v>
      </c>
      <c r="O79" s="359">
        <v>0</v>
      </c>
      <c r="P79" s="359">
        <v>0</v>
      </c>
      <c r="Q79" s="359">
        <v>0</v>
      </c>
      <c r="R79" s="359">
        <v>0</v>
      </c>
      <c r="S79" s="359">
        <v>0</v>
      </c>
      <c r="T79" s="359">
        <v>0</v>
      </c>
      <c r="U79" s="359">
        <v>0</v>
      </c>
      <c r="V79" s="359">
        <v>0</v>
      </c>
      <c r="W79" s="359">
        <v>0</v>
      </c>
      <c r="X79" s="359">
        <v>0</v>
      </c>
      <c r="Y79" s="359">
        <v>0</v>
      </c>
      <c r="Z79" s="359">
        <v>0</v>
      </c>
      <c r="AA79" s="359">
        <v>0</v>
      </c>
      <c r="AB79" s="359">
        <v>0</v>
      </c>
      <c r="AC79" s="359">
        <v>0</v>
      </c>
      <c r="AD79" s="359">
        <v>0</v>
      </c>
      <c r="AE79" s="359">
        <v>0</v>
      </c>
      <c r="AF79" s="359">
        <v>0</v>
      </c>
      <c r="AG79" s="359">
        <v>0</v>
      </c>
      <c r="AH79" s="359">
        <f t="shared" ref="AH79" si="308">D79</f>
        <v>0</v>
      </c>
      <c r="AI79" s="359">
        <v>0</v>
      </c>
      <c r="AJ79" s="359">
        <v>0</v>
      </c>
      <c r="AK79" s="359">
        <v>0</v>
      </c>
      <c r="AL79" s="359">
        <v>0</v>
      </c>
      <c r="AM79" s="359">
        <v>0</v>
      </c>
      <c r="AN79" s="359">
        <v>0</v>
      </c>
      <c r="AO79" s="359">
        <v>0</v>
      </c>
      <c r="AP79" s="359">
        <v>0</v>
      </c>
      <c r="AQ79" s="359">
        <v>0</v>
      </c>
      <c r="AR79" s="359">
        <v>0</v>
      </c>
      <c r="AS79" s="359">
        <v>0</v>
      </c>
      <c r="AT79" s="359">
        <v>0</v>
      </c>
      <c r="AU79" s="359">
        <v>0</v>
      </c>
      <c r="AV79" s="359">
        <v>0</v>
      </c>
      <c r="AW79" s="359">
        <v>0</v>
      </c>
      <c r="AX79" s="359">
        <v>0</v>
      </c>
      <c r="AY79" s="359">
        <v>0</v>
      </c>
      <c r="AZ79" s="359">
        <v>0</v>
      </c>
      <c r="BA79" s="359">
        <v>0</v>
      </c>
      <c r="BB79" s="359">
        <v>0</v>
      </c>
      <c r="BC79" s="359">
        <v>0</v>
      </c>
      <c r="BD79" s="359">
        <v>0</v>
      </c>
      <c r="BE79" s="359">
        <v>0</v>
      </c>
      <c r="BF79" s="359">
        <v>0</v>
      </c>
      <c r="BG79" s="359">
        <v>0</v>
      </c>
      <c r="BH79" s="359">
        <v>0</v>
      </c>
      <c r="BI79" s="359">
        <v>0</v>
      </c>
      <c r="BJ79" s="359">
        <v>0</v>
      </c>
      <c r="BK79" s="359">
        <v>0</v>
      </c>
      <c r="BL79" s="359">
        <v>0</v>
      </c>
      <c r="BM79" s="359">
        <v>0</v>
      </c>
      <c r="BN79" s="359">
        <v>0</v>
      </c>
      <c r="BO79" s="359">
        <v>0</v>
      </c>
      <c r="BP79" s="359">
        <v>0</v>
      </c>
      <c r="BQ79" s="359">
        <v>0</v>
      </c>
      <c r="BR79" s="359">
        <v>0</v>
      </c>
      <c r="BS79" s="359">
        <v>0</v>
      </c>
      <c r="BT79" s="359">
        <v>0</v>
      </c>
      <c r="BU79" s="359">
        <v>0</v>
      </c>
      <c r="BV79" s="359">
        <v>0</v>
      </c>
      <c r="BW79" s="359">
        <v>0</v>
      </c>
      <c r="BX79" s="373" t="s">
        <v>284</v>
      </c>
      <c r="BY79" s="359">
        <f t="shared" ref="BY79" si="309">AO79-F79</f>
        <v>0</v>
      </c>
      <c r="BZ79" s="373" t="s">
        <v>284</v>
      </c>
      <c r="CA79" s="374" t="s">
        <v>385</v>
      </c>
    </row>
    <row r="80" spans="1:79" s="52" customFormat="1" ht="28.5">
      <c r="A80" s="355" t="s">
        <v>440</v>
      </c>
      <c r="B80" s="364" t="s">
        <v>441</v>
      </c>
      <c r="C80" s="364" t="s">
        <v>385</v>
      </c>
      <c r="D80" s="359">
        <f t="shared" ref="D80" si="310">G80</f>
        <v>0</v>
      </c>
      <c r="E80" s="359">
        <f t="shared" si="168"/>
        <v>0</v>
      </c>
      <c r="F80" s="359">
        <f t="shared" si="34"/>
        <v>0</v>
      </c>
      <c r="G80" s="359">
        <f t="shared" si="169"/>
        <v>0</v>
      </c>
      <c r="H80" s="359">
        <f t="shared" si="170"/>
        <v>0</v>
      </c>
      <c r="I80" s="359">
        <f t="shared" si="171"/>
        <v>0</v>
      </c>
      <c r="J80" s="359">
        <f t="shared" si="172"/>
        <v>0</v>
      </c>
      <c r="K80" s="359">
        <f t="shared" si="172"/>
        <v>0</v>
      </c>
      <c r="L80" s="359">
        <v>0</v>
      </c>
      <c r="M80" s="359">
        <v>0</v>
      </c>
      <c r="N80" s="359">
        <v>0</v>
      </c>
      <c r="O80" s="359">
        <v>0</v>
      </c>
      <c r="P80" s="359">
        <v>0</v>
      </c>
      <c r="Q80" s="359">
        <v>0</v>
      </c>
      <c r="R80" s="359">
        <v>0</v>
      </c>
      <c r="S80" s="359">
        <v>0</v>
      </c>
      <c r="T80" s="359">
        <v>0</v>
      </c>
      <c r="U80" s="359">
        <v>0</v>
      </c>
      <c r="V80" s="359">
        <v>0</v>
      </c>
      <c r="W80" s="359">
        <v>0</v>
      </c>
      <c r="X80" s="359">
        <v>0</v>
      </c>
      <c r="Y80" s="359">
        <v>0</v>
      </c>
      <c r="Z80" s="359">
        <v>0</v>
      </c>
      <c r="AA80" s="359">
        <v>0</v>
      </c>
      <c r="AB80" s="359">
        <v>0</v>
      </c>
      <c r="AC80" s="359">
        <v>0</v>
      </c>
      <c r="AD80" s="359">
        <v>0</v>
      </c>
      <c r="AE80" s="359">
        <v>0</v>
      </c>
      <c r="AF80" s="359">
        <v>0</v>
      </c>
      <c r="AG80" s="359">
        <v>0</v>
      </c>
      <c r="AH80" s="359">
        <f t="shared" si="292"/>
        <v>0</v>
      </c>
      <c r="AI80" s="359">
        <v>0</v>
      </c>
      <c r="AJ80" s="359">
        <v>0</v>
      </c>
      <c r="AK80" s="359">
        <v>0</v>
      </c>
      <c r="AL80" s="359">
        <v>0</v>
      </c>
      <c r="AM80" s="359">
        <v>0</v>
      </c>
      <c r="AN80" s="359">
        <v>0</v>
      </c>
      <c r="AO80" s="359">
        <v>0</v>
      </c>
      <c r="AP80" s="359">
        <v>0</v>
      </c>
      <c r="AQ80" s="359">
        <v>0</v>
      </c>
      <c r="AR80" s="359">
        <v>0</v>
      </c>
      <c r="AS80" s="359">
        <v>0</v>
      </c>
      <c r="AT80" s="359">
        <v>0</v>
      </c>
      <c r="AU80" s="359">
        <v>0</v>
      </c>
      <c r="AV80" s="359">
        <v>0</v>
      </c>
      <c r="AW80" s="359">
        <v>0</v>
      </c>
      <c r="AX80" s="359">
        <v>0</v>
      </c>
      <c r="AY80" s="359">
        <v>0</v>
      </c>
      <c r="AZ80" s="359">
        <v>0</v>
      </c>
      <c r="BA80" s="359">
        <v>0</v>
      </c>
      <c r="BB80" s="359">
        <v>0</v>
      </c>
      <c r="BC80" s="359">
        <v>0</v>
      </c>
      <c r="BD80" s="359">
        <v>0</v>
      </c>
      <c r="BE80" s="359">
        <v>0</v>
      </c>
      <c r="BF80" s="359">
        <v>0</v>
      </c>
      <c r="BG80" s="359">
        <v>0</v>
      </c>
      <c r="BH80" s="359">
        <v>0</v>
      </c>
      <c r="BI80" s="359">
        <v>0</v>
      </c>
      <c r="BJ80" s="359">
        <v>0</v>
      </c>
      <c r="BK80" s="359">
        <v>0</v>
      </c>
      <c r="BL80" s="359">
        <v>0</v>
      </c>
      <c r="BM80" s="359">
        <v>0</v>
      </c>
      <c r="BN80" s="359">
        <v>0</v>
      </c>
      <c r="BO80" s="359">
        <v>0</v>
      </c>
      <c r="BP80" s="359">
        <v>0</v>
      </c>
      <c r="BQ80" s="359">
        <v>0</v>
      </c>
      <c r="BR80" s="359">
        <v>0</v>
      </c>
      <c r="BS80" s="359">
        <v>0</v>
      </c>
      <c r="BT80" s="359">
        <v>0</v>
      </c>
      <c r="BU80" s="359">
        <v>0</v>
      </c>
      <c r="BV80" s="359">
        <v>0</v>
      </c>
      <c r="BW80" s="359">
        <v>0</v>
      </c>
      <c r="BX80" s="373" t="s">
        <v>284</v>
      </c>
      <c r="BY80" s="359">
        <f t="shared" si="40"/>
        <v>0</v>
      </c>
      <c r="BZ80" s="373" t="s">
        <v>284</v>
      </c>
      <c r="CA80" s="374" t="s">
        <v>385</v>
      </c>
    </row>
    <row r="81" spans="1:79" s="52" customFormat="1" ht="30" customHeight="1">
      <c r="A81" s="544" t="s">
        <v>31</v>
      </c>
      <c r="B81" s="544"/>
      <c r="C81" s="544"/>
      <c r="D81" s="359">
        <f>D21</f>
        <v>13.754200000000001</v>
      </c>
      <c r="E81" s="359">
        <f t="shared" ref="E81:BP81" si="311">E21</f>
        <v>0</v>
      </c>
      <c r="F81" s="359">
        <f t="shared" si="311"/>
        <v>13.754200000000001</v>
      </c>
      <c r="G81" s="359">
        <f t="shared" si="311"/>
        <v>0.26</v>
      </c>
      <c r="H81" s="359">
        <f t="shared" si="311"/>
        <v>0</v>
      </c>
      <c r="I81" s="359">
        <f t="shared" si="311"/>
        <v>16.524999999999999</v>
      </c>
      <c r="J81" s="359">
        <f t="shared" si="311"/>
        <v>0</v>
      </c>
      <c r="K81" s="359">
        <f t="shared" si="311"/>
        <v>358</v>
      </c>
      <c r="L81" s="359">
        <f t="shared" si="311"/>
        <v>0</v>
      </c>
      <c r="M81" s="359">
        <f t="shared" si="311"/>
        <v>0</v>
      </c>
      <c r="N81" s="359">
        <f t="shared" si="311"/>
        <v>0</v>
      </c>
      <c r="O81" s="359">
        <f t="shared" si="311"/>
        <v>0</v>
      </c>
      <c r="P81" s="359">
        <f t="shared" si="311"/>
        <v>0</v>
      </c>
      <c r="Q81" s="359">
        <f t="shared" si="311"/>
        <v>0</v>
      </c>
      <c r="R81" s="359">
        <f t="shared" si="311"/>
        <v>0</v>
      </c>
      <c r="S81" s="359">
        <f t="shared" si="311"/>
        <v>0</v>
      </c>
      <c r="T81" s="359">
        <f t="shared" si="311"/>
        <v>0</v>
      </c>
      <c r="U81" s="359">
        <f t="shared" si="311"/>
        <v>0</v>
      </c>
      <c r="V81" s="359">
        <f t="shared" si="311"/>
        <v>0</v>
      </c>
      <c r="W81" s="359">
        <f t="shared" si="311"/>
        <v>0</v>
      </c>
      <c r="X81" s="359">
        <f t="shared" si="311"/>
        <v>0</v>
      </c>
      <c r="Y81" s="359">
        <f t="shared" si="311"/>
        <v>0</v>
      </c>
      <c r="Z81" s="359">
        <f t="shared" si="311"/>
        <v>0</v>
      </c>
      <c r="AA81" s="359">
        <f t="shared" si="311"/>
        <v>0</v>
      </c>
      <c r="AB81" s="359">
        <f t="shared" si="311"/>
        <v>0</v>
      </c>
      <c r="AC81" s="359">
        <f t="shared" si="311"/>
        <v>0</v>
      </c>
      <c r="AD81" s="359">
        <f t="shared" si="311"/>
        <v>0</v>
      </c>
      <c r="AE81" s="359">
        <f t="shared" si="311"/>
        <v>0</v>
      </c>
      <c r="AF81" s="359">
        <f t="shared" si="311"/>
        <v>0</v>
      </c>
      <c r="AG81" s="359">
        <f t="shared" si="311"/>
        <v>0</v>
      </c>
      <c r="AH81" s="359">
        <f t="shared" si="311"/>
        <v>13.754200000000001</v>
      </c>
      <c r="AI81" s="359">
        <f t="shared" si="311"/>
        <v>0.26</v>
      </c>
      <c r="AJ81" s="359">
        <f t="shared" si="311"/>
        <v>0</v>
      </c>
      <c r="AK81" s="359">
        <f t="shared" si="311"/>
        <v>16.524999999999999</v>
      </c>
      <c r="AL81" s="359">
        <f t="shared" si="311"/>
        <v>0</v>
      </c>
      <c r="AM81" s="359">
        <f t="shared" si="311"/>
        <v>358</v>
      </c>
      <c r="AN81" s="359">
        <f t="shared" si="311"/>
        <v>0</v>
      </c>
      <c r="AO81" s="359">
        <f t="shared" si="311"/>
        <v>14.303000000000001</v>
      </c>
      <c r="AP81" s="359">
        <f t="shared" si="311"/>
        <v>0.30099999999999999</v>
      </c>
      <c r="AQ81" s="359">
        <f t="shared" si="311"/>
        <v>0</v>
      </c>
      <c r="AR81" s="359">
        <f t="shared" si="311"/>
        <v>19.574999999999999</v>
      </c>
      <c r="AS81" s="359">
        <f t="shared" si="311"/>
        <v>0</v>
      </c>
      <c r="AT81" s="359">
        <f t="shared" si="311"/>
        <v>353</v>
      </c>
      <c r="AU81" s="359">
        <f t="shared" si="311"/>
        <v>0</v>
      </c>
      <c r="AV81" s="359">
        <f t="shared" si="311"/>
        <v>0</v>
      </c>
      <c r="AW81" s="359">
        <f t="shared" si="311"/>
        <v>0</v>
      </c>
      <c r="AX81" s="359">
        <f t="shared" si="311"/>
        <v>0</v>
      </c>
      <c r="AY81" s="359">
        <f t="shared" si="311"/>
        <v>0</v>
      </c>
      <c r="AZ81" s="359">
        <f t="shared" si="311"/>
        <v>0</v>
      </c>
      <c r="BA81" s="359">
        <f t="shared" si="311"/>
        <v>0</v>
      </c>
      <c r="BB81" s="359">
        <f t="shared" si="311"/>
        <v>0</v>
      </c>
      <c r="BC81" s="359">
        <f t="shared" si="311"/>
        <v>0</v>
      </c>
      <c r="BD81" s="359">
        <f t="shared" si="311"/>
        <v>0</v>
      </c>
      <c r="BE81" s="359">
        <f t="shared" si="311"/>
        <v>0</v>
      </c>
      <c r="BF81" s="359">
        <f t="shared" si="311"/>
        <v>0</v>
      </c>
      <c r="BG81" s="359">
        <f t="shared" si="311"/>
        <v>0</v>
      </c>
      <c r="BH81" s="359">
        <f t="shared" si="311"/>
        <v>0</v>
      </c>
      <c r="BI81" s="359">
        <f t="shared" si="311"/>
        <v>0</v>
      </c>
      <c r="BJ81" s="359">
        <f t="shared" si="311"/>
        <v>0</v>
      </c>
      <c r="BK81" s="359">
        <f t="shared" si="311"/>
        <v>0</v>
      </c>
      <c r="BL81" s="359">
        <f t="shared" si="311"/>
        <v>0</v>
      </c>
      <c r="BM81" s="359">
        <f t="shared" si="311"/>
        <v>0</v>
      </c>
      <c r="BN81" s="359">
        <f t="shared" si="311"/>
        <v>0</v>
      </c>
      <c r="BO81" s="359">
        <f t="shared" si="311"/>
        <v>0</v>
      </c>
      <c r="BP81" s="359">
        <f t="shared" si="311"/>
        <v>0</v>
      </c>
      <c r="BQ81" s="359">
        <f t="shared" ref="BQ81:BW81" si="312">BQ21</f>
        <v>14.303000000000001</v>
      </c>
      <c r="BR81" s="359">
        <f t="shared" si="312"/>
        <v>0.30099999999999999</v>
      </c>
      <c r="BS81" s="359">
        <f t="shared" si="312"/>
        <v>0</v>
      </c>
      <c r="BT81" s="359">
        <f t="shared" si="312"/>
        <v>19.574999999999999</v>
      </c>
      <c r="BU81" s="359">
        <f t="shared" si="312"/>
        <v>0</v>
      </c>
      <c r="BV81" s="359">
        <f t="shared" si="312"/>
        <v>353</v>
      </c>
      <c r="BW81" s="359">
        <f t="shared" si="312"/>
        <v>0</v>
      </c>
      <c r="BX81" s="373" t="s">
        <v>284</v>
      </c>
      <c r="BY81" s="359">
        <f t="shared" si="40"/>
        <v>0.54879999999999995</v>
      </c>
      <c r="BZ81" s="375">
        <f t="shared" si="41"/>
        <v>3.9900539471579588</v>
      </c>
      <c r="CA81" s="374" t="s">
        <v>385</v>
      </c>
    </row>
    <row r="82" spans="1:79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48"/>
      <c r="AE82" s="18"/>
      <c r="AF82" s="18"/>
      <c r="AG82" s="18"/>
      <c r="AH82" s="18"/>
      <c r="AI82" s="18"/>
      <c r="AJ82" s="18"/>
      <c r="AK82" s="18"/>
      <c r="AL82" s="18"/>
      <c r="AM82" s="18"/>
    </row>
    <row r="83" spans="1:79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</row>
  </sheetData>
  <mergeCells count="45">
    <mergeCell ref="A10:T10"/>
    <mergeCell ref="A11:T11"/>
    <mergeCell ref="AN15:BV15"/>
    <mergeCell ref="BW15:BZ17"/>
    <mergeCell ref="CA15:CA19"/>
    <mergeCell ref="AN16:BV16"/>
    <mergeCell ref="AN17:AT17"/>
    <mergeCell ref="AU17:BA17"/>
    <mergeCell ref="BB17:BH17"/>
    <mergeCell ref="BI17:BO17"/>
    <mergeCell ref="BP17:BV17"/>
    <mergeCell ref="AO18:AT18"/>
    <mergeCell ref="AV18:BA18"/>
    <mergeCell ref="BC18:BH18"/>
    <mergeCell ref="BJ18:BO18"/>
    <mergeCell ref="BQ18:BV18"/>
    <mergeCell ref="BW18:BX18"/>
    <mergeCell ref="BY18:BZ18"/>
    <mergeCell ref="A81:C81"/>
    <mergeCell ref="F18:K18"/>
    <mergeCell ref="M18:R18"/>
    <mergeCell ref="T18:Y18"/>
    <mergeCell ref="AA18:AF18"/>
    <mergeCell ref="AK1:AM1"/>
    <mergeCell ref="AK2:AM2"/>
    <mergeCell ref="AK3:AM3"/>
    <mergeCell ref="A5:T5"/>
    <mergeCell ref="A6:T6"/>
    <mergeCell ref="A4:AM4"/>
    <mergeCell ref="E15:AM15"/>
    <mergeCell ref="E16:AM16"/>
    <mergeCell ref="E17:K17"/>
    <mergeCell ref="A7:T7"/>
    <mergeCell ref="A8:T8"/>
    <mergeCell ref="A9:T9"/>
    <mergeCell ref="L17:R17"/>
    <mergeCell ref="S17:Y17"/>
    <mergeCell ref="A12:T12"/>
    <mergeCell ref="Z17:AF17"/>
    <mergeCell ref="AG17:AM17"/>
    <mergeCell ref="A15:A19"/>
    <mergeCell ref="B15:B19"/>
    <mergeCell ref="C15:C19"/>
    <mergeCell ref="D15:D19"/>
    <mergeCell ref="AH18:AM18"/>
  </mergeCells>
  <pageMargins left="0.23622047244094491" right="0.15748031496062992" top="0.19685039370078741" bottom="0.19685039370078741" header="0.31496062992125984" footer="0.31496062992125984"/>
  <pageSetup paperSize="9" scale="6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3"/>
  <sheetViews>
    <sheetView topLeftCell="A9" zoomScale="80" zoomScaleNormal="80" workbookViewId="0">
      <selection activeCell="B77" sqref="B77"/>
    </sheetView>
  </sheetViews>
  <sheetFormatPr defaultRowHeight="15"/>
  <cols>
    <col min="1" max="1" width="9" customWidth="1"/>
    <col min="2" max="2" width="53.85546875" customWidth="1"/>
    <col min="3" max="3" width="17.140625" customWidth="1"/>
    <col min="4" max="4" width="22.28515625" customWidth="1"/>
    <col min="30" max="34" width="9.140625" customWidth="1"/>
  </cols>
  <sheetData>
    <row r="1" spans="1:35" ht="15.75" customHeight="1">
      <c r="X1" s="500" t="s">
        <v>158</v>
      </c>
      <c r="Y1" s="500"/>
      <c r="Z1" s="500"/>
      <c r="AA1" s="500"/>
      <c r="AB1" s="44"/>
      <c r="AC1" s="44"/>
      <c r="AD1" s="44"/>
    </row>
    <row r="2" spans="1:35" ht="18" customHeight="1">
      <c r="X2" s="500" t="s">
        <v>19</v>
      </c>
      <c r="Y2" s="500"/>
      <c r="Z2" s="500"/>
      <c r="AA2" s="500"/>
      <c r="AB2" s="44"/>
      <c r="AC2" s="44"/>
      <c r="AD2" s="44"/>
    </row>
    <row r="3" spans="1:35" ht="18.75" customHeight="1">
      <c r="X3" s="500" t="s">
        <v>20</v>
      </c>
      <c r="Y3" s="500"/>
      <c r="Z3" s="500"/>
      <c r="AA3" s="500"/>
      <c r="AB3" s="44"/>
      <c r="AC3" s="44"/>
      <c r="AD3" s="44"/>
    </row>
    <row r="4" spans="1:35" ht="21.75" customHeight="1">
      <c r="A4" s="499" t="s">
        <v>301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</row>
    <row r="5" spans="1:35" ht="16.5" customHeight="1">
      <c r="A5" s="499" t="s">
        <v>1184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</row>
    <row r="6" spans="1:35" ht="18.75" customHeight="1">
      <c r="A6" s="499" t="s">
        <v>274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5"/>
      <c r="V6" s="45"/>
      <c r="W6" s="45"/>
      <c r="X6" s="45"/>
      <c r="Y6" s="45"/>
      <c r="Z6" s="45"/>
      <c r="AA6" s="45"/>
    </row>
    <row r="7" spans="1:35" ht="12.75" customHeight="1">
      <c r="A7" s="500" t="s">
        <v>21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44"/>
      <c r="V7" s="44"/>
      <c r="W7" s="44"/>
      <c r="X7" s="44"/>
      <c r="Y7" s="44"/>
      <c r="Z7" s="44"/>
      <c r="AA7" s="44"/>
    </row>
    <row r="8" spans="1:35" ht="23.25" customHeight="1">
      <c r="A8" s="499" t="s">
        <v>1190</v>
      </c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5"/>
      <c r="V8" s="45"/>
      <c r="W8" s="45"/>
      <c r="X8" s="45"/>
      <c r="Y8" s="45"/>
      <c r="Z8" s="45"/>
      <c r="AA8" s="45"/>
    </row>
    <row r="9" spans="1:35" ht="20.25" customHeight="1">
      <c r="A9" s="504" t="s">
        <v>1194</v>
      </c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  <c r="U9" s="45"/>
      <c r="V9" s="45"/>
      <c r="W9" s="45"/>
      <c r="X9" s="45"/>
      <c r="Y9" s="45"/>
      <c r="Z9" s="45"/>
      <c r="AA9" s="45"/>
    </row>
    <row r="10" spans="1:35" ht="35.25" customHeight="1">
      <c r="A10" s="520" t="s">
        <v>1192</v>
      </c>
      <c r="B10" s="520"/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0"/>
      <c r="N10" s="520"/>
      <c r="O10" s="520"/>
      <c r="P10" s="520"/>
      <c r="Q10" s="520"/>
      <c r="R10" s="520"/>
      <c r="S10" s="520"/>
      <c r="T10" s="520"/>
      <c r="U10" s="45"/>
      <c r="V10" s="45"/>
      <c r="W10" s="45"/>
      <c r="X10" s="45"/>
      <c r="Y10" s="45"/>
      <c r="Z10" s="45"/>
      <c r="AA10" s="45"/>
    </row>
    <row r="11" spans="1:35" ht="30" customHeight="1">
      <c r="A11" s="520" t="s">
        <v>1193</v>
      </c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P11" s="520"/>
      <c r="Q11" s="520"/>
      <c r="R11" s="520"/>
      <c r="S11" s="520"/>
      <c r="T11" s="520"/>
      <c r="U11" s="45"/>
      <c r="V11" s="45"/>
      <c r="W11" s="45"/>
      <c r="X11" s="45"/>
      <c r="Y11" s="45"/>
      <c r="Z11" s="45"/>
      <c r="AA11" s="45"/>
    </row>
    <row r="12" spans="1:35" ht="18.75" customHeight="1">
      <c r="A12" s="500" t="s">
        <v>63</v>
      </c>
      <c r="B12" s="500"/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44"/>
      <c r="V12" s="44"/>
      <c r="W12" s="44"/>
      <c r="X12" s="44"/>
      <c r="Y12" s="44"/>
      <c r="Z12" s="44"/>
      <c r="AA12" s="44"/>
    </row>
    <row r="13" spans="1:35" ht="18.75" hidden="1" customHeight="1">
      <c r="A13" s="302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44"/>
      <c r="V13" s="44"/>
      <c r="W13" s="44"/>
      <c r="X13" s="44"/>
      <c r="Y13" s="44"/>
      <c r="Z13" s="44"/>
      <c r="AA13" s="44"/>
    </row>
    <row r="14" spans="1:35" ht="18.75" hidden="1" customHeight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44"/>
      <c r="V14" s="44"/>
      <c r="W14" s="44"/>
      <c r="X14" s="44"/>
      <c r="Y14" s="44"/>
      <c r="Z14" s="44"/>
      <c r="AA14" s="44"/>
    </row>
    <row r="15" spans="1:35" ht="18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44"/>
      <c r="V15" s="44"/>
      <c r="W15" s="44"/>
      <c r="X15" s="44"/>
      <c r="Y15" s="44"/>
      <c r="Z15" s="44"/>
      <c r="AA15" s="44"/>
    </row>
    <row r="16" spans="1:35" ht="47.25" customHeight="1">
      <c r="A16" s="530" t="s">
        <v>0</v>
      </c>
      <c r="B16" s="530" t="s">
        <v>1</v>
      </c>
      <c r="C16" s="550" t="s">
        <v>2</v>
      </c>
      <c r="D16" s="550" t="s">
        <v>159</v>
      </c>
      <c r="E16" s="542" t="s">
        <v>1118</v>
      </c>
      <c r="F16" s="553"/>
      <c r="G16" s="553"/>
      <c r="H16" s="553"/>
      <c r="I16" s="553"/>
      <c r="J16" s="553"/>
      <c r="K16" s="553"/>
      <c r="L16" s="553"/>
      <c r="M16" s="553"/>
      <c r="N16" s="553"/>
      <c r="O16" s="553"/>
      <c r="P16" s="553"/>
      <c r="Q16" s="553"/>
      <c r="R16" s="553"/>
      <c r="S16" s="553"/>
      <c r="T16" s="553"/>
      <c r="U16" s="553"/>
      <c r="V16" s="553"/>
      <c r="W16" s="553"/>
      <c r="X16" s="553"/>
      <c r="Y16" s="553"/>
      <c r="Z16" s="553"/>
      <c r="AA16" s="553"/>
      <c r="AB16" s="553"/>
      <c r="AC16" s="553"/>
      <c r="AD16" s="553"/>
      <c r="AE16" s="553"/>
      <c r="AF16" s="553"/>
      <c r="AG16" s="553"/>
      <c r="AH16" s="543"/>
      <c r="AI16" s="245"/>
    </row>
    <row r="17" spans="1:35">
      <c r="A17" s="530"/>
      <c r="B17" s="530"/>
      <c r="C17" s="551"/>
      <c r="D17" s="551"/>
      <c r="E17" s="542" t="s">
        <v>6</v>
      </c>
      <c r="F17" s="553"/>
      <c r="G17" s="553"/>
      <c r="H17" s="553"/>
      <c r="I17" s="543"/>
      <c r="J17" s="542" t="s">
        <v>7</v>
      </c>
      <c r="K17" s="553"/>
      <c r="L17" s="553"/>
      <c r="M17" s="553"/>
      <c r="N17" s="553"/>
      <c r="O17" s="553"/>
      <c r="P17" s="553"/>
      <c r="Q17" s="553"/>
      <c r="R17" s="553"/>
      <c r="S17" s="553"/>
      <c r="T17" s="553"/>
      <c r="U17" s="553"/>
      <c r="V17" s="553"/>
      <c r="W17" s="553"/>
      <c r="X17" s="553"/>
      <c r="Y17" s="553"/>
      <c r="Z17" s="553"/>
      <c r="AA17" s="553"/>
      <c r="AB17" s="553"/>
      <c r="AC17" s="553"/>
      <c r="AD17" s="553"/>
      <c r="AE17" s="553"/>
      <c r="AF17" s="553"/>
      <c r="AG17" s="553"/>
      <c r="AH17" s="543"/>
      <c r="AI17" s="245"/>
    </row>
    <row r="18" spans="1:35" ht="15" customHeight="1">
      <c r="A18" s="530"/>
      <c r="B18" s="530"/>
      <c r="C18" s="551"/>
      <c r="D18" s="551"/>
      <c r="E18" s="542" t="s">
        <v>109</v>
      </c>
      <c r="F18" s="553"/>
      <c r="G18" s="553"/>
      <c r="H18" s="553"/>
      <c r="I18" s="543"/>
      <c r="J18" s="542" t="s">
        <v>109</v>
      </c>
      <c r="K18" s="553"/>
      <c r="L18" s="553"/>
      <c r="M18" s="553"/>
      <c r="N18" s="543"/>
      <c r="O18" s="542" t="s">
        <v>110</v>
      </c>
      <c r="P18" s="553"/>
      <c r="Q18" s="553"/>
      <c r="R18" s="553"/>
      <c r="S18" s="543"/>
      <c r="T18" s="542" t="s">
        <v>111</v>
      </c>
      <c r="U18" s="553"/>
      <c r="V18" s="553"/>
      <c r="W18" s="553"/>
      <c r="X18" s="543"/>
      <c r="Y18" s="542" t="s">
        <v>112</v>
      </c>
      <c r="Z18" s="553"/>
      <c r="AA18" s="553"/>
      <c r="AB18" s="553"/>
      <c r="AC18" s="543"/>
      <c r="AD18" s="542" t="s">
        <v>113</v>
      </c>
      <c r="AE18" s="553"/>
      <c r="AF18" s="553"/>
      <c r="AG18" s="553"/>
      <c r="AH18" s="543"/>
    </row>
    <row r="19" spans="1:35">
      <c r="A19" s="530"/>
      <c r="B19" s="530"/>
      <c r="C19" s="552"/>
      <c r="D19" s="552"/>
      <c r="E19" s="49" t="s">
        <v>39</v>
      </c>
      <c r="F19" s="49" t="s">
        <v>40</v>
      </c>
      <c r="G19" s="49" t="s">
        <v>41</v>
      </c>
      <c r="H19" s="49" t="s">
        <v>42</v>
      </c>
      <c r="I19" s="49" t="s">
        <v>43</v>
      </c>
      <c r="J19" s="49" t="s">
        <v>39</v>
      </c>
      <c r="K19" s="49" t="s">
        <v>40</v>
      </c>
      <c r="L19" s="49" t="s">
        <v>41</v>
      </c>
      <c r="M19" s="49" t="s">
        <v>42</v>
      </c>
      <c r="N19" s="49" t="s">
        <v>43</v>
      </c>
      <c r="O19" s="49" t="s">
        <v>39</v>
      </c>
      <c r="P19" s="49" t="s">
        <v>40</v>
      </c>
      <c r="Q19" s="49" t="s">
        <v>41</v>
      </c>
      <c r="R19" s="49" t="s">
        <v>42</v>
      </c>
      <c r="S19" s="49" t="s">
        <v>43</v>
      </c>
      <c r="T19" s="49" t="s">
        <v>39</v>
      </c>
      <c r="U19" s="49" t="s">
        <v>40</v>
      </c>
      <c r="V19" s="49" t="s">
        <v>41</v>
      </c>
      <c r="W19" s="49" t="s">
        <v>42</v>
      </c>
      <c r="X19" s="49" t="s">
        <v>43</v>
      </c>
      <c r="Y19" s="49" t="s">
        <v>39</v>
      </c>
      <c r="Z19" s="49" t="s">
        <v>40</v>
      </c>
      <c r="AA19" s="49" t="s">
        <v>41</v>
      </c>
      <c r="AB19" s="49" t="s">
        <v>42</v>
      </c>
      <c r="AC19" s="49" t="s">
        <v>43</v>
      </c>
      <c r="AD19" s="49" t="s">
        <v>39</v>
      </c>
      <c r="AE19" s="49" t="s">
        <v>40</v>
      </c>
      <c r="AF19" s="49" t="s">
        <v>41</v>
      </c>
      <c r="AG19" s="49" t="s">
        <v>42</v>
      </c>
      <c r="AH19" s="49" t="s">
        <v>43</v>
      </c>
    </row>
    <row r="20" spans="1:35">
      <c r="A20" s="49">
        <v>1</v>
      </c>
      <c r="B20" s="49">
        <v>2</v>
      </c>
      <c r="C20" s="49">
        <v>3</v>
      </c>
      <c r="D20" s="49">
        <v>4</v>
      </c>
      <c r="E20" s="49" t="s">
        <v>115</v>
      </c>
      <c r="F20" s="49" t="s">
        <v>116</v>
      </c>
      <c r="G20" s="49" t="s">
        <v>117</v>
      </c>
      <c r="H20" s="49" t="s">
        <v>118</v>
      </c>
      <c r="I20" s="49" t="s">
        <v>119</v>
      </c>
      <c r="J20" s="49" t="s">
        <v>160</v>
      </c>
      <c r="K20" s="49" t="s">
        <v>161</v>
      </c>
      <c r="L20" s="49" t="s">
        <v>162</v>
      </c>
      <c r="M20" s="49" t="s">
        <v>163</v>
      </c>
      <c r="N20" s="49" t="s">
        <v>164</v>
      </c>
      <c r="O20" s="49" t="s">
        <v>165</v>
      </c>
      <c r="P20" s="49" t="s">
        <v>166</v>
      </c>
      <c r="Q20" s="49" t="s">
        <v>167</v>
      </c>
      <c r="R20" s="49" t="s">
        <v>168</v>
      </c>
      <c r="S20" s="49" t="s">
        <v>169</v>
      </c>
      <c r="T20" s="49" t="s">
        <v>170</v>
      </c>
      <c r="U20" s="49" t="s">
        <v>171</v>
      </c>
      <c r="V20" s="49" t="s">
        <v>172</v>
      </c>
      <c r="W20" s="49" t="s">
        <v>173</v>
      </c>
      <c r="X20" s="49" t="s">
        <v>174</v>
      </c>
      <c r="Y20" s="49" t="s">
        <v>175</v>
      </c>
      <c r="Z20" s="49" t="s">
        <v>176</v>
      </c>
      <c r="AA20" s="49" t="s">
        <v>177</v>
      </c>
      <c r="AB20" s="49" t="s">
        <v>178</v>
      </c>
      <c r="AC20" s="49" t="s">
        <v>179</v>
      </c>
      <c r="AD20" s="49" t="s">
        <v>180</v>
      </c>
      <c r="AE20" s="49" t="s">
        <v>181</v>
      </c>
      <c r="AF20" s="49" t="s">
        <v>182</v>
      </c>
      <c r="AG20" s="49" t="s">
        <v>183</v>
      </c>
      <c r="AH20" s="49" t="s">
        <v>184</v>
      </c>
    </row>
    <row r="21" spans="1:35" s="52" customFormat="1" ht="28.5">
      <c r="A21" s="72" t="s">
        <v>384</v>
      </c>
      <c r="B21" s="73" t="s">
        <v>31</v>
      </c>
      <c r="C21" s="85" t="s">
        <v>385</v>
      </c>
      <c r="D21" s="281" t="s">
        <v>385</v>
      </c>
      <c r="E21" s="97">
        <f t="shared" ref="E21:H21" si="0">E22+E23+E24+E25+E26+E27</f>
        <v>0.26</v>
      </c>
      <c r="F21" s="97">
        <f t="shared" si="0"/>
        <v>0</v>
      </c>
      <c r="G21" s="97">
        <f t="shared" si="0"/>
        <v>16.524999999999999</v>
      </c>
      <c r="H21" s="97">
        <f t="shared" si="0"/>
        <v>0</v>
      </c>
      <c r="I21" s="97">
        <f>I22+I23+I24+I25+I26+I27</f>
        <v>358</v>
      </c>
      <c r="J21" s="97">
        <f>O21+T21+Y21+AD21</f>
        <v>0.30099999999999999</v>
      </c>
      <c r="K21" s="97">
        <f t="shared" ref="K21:N21" si="1">P21+U21+Z21+AE21</f>
        <v>0</v>
      </c>
      <c r="L21" s="97">
        <f t="shared" si="1"/>
        <v>19.574999999999999</v>
      </c>
      <c r="M21" s="97">
        <f t="shared" si="1"/>
        <v>0</v>
      </c>
      <c r="N21" s="97">
        <f t="shared" si="1"/>
        <v>353</v>
      </c>
      <c r="O21" s="97">
        <f t="shared" ref="O21" si="2">O22+O23+O24+O25+O26+O27</f>
        <v>0</v>
      </c>
      <c r="P21" s="97">
        <f t="shared" ref="P21" si="3">P22+P23+P24+P25+P26+P27</f>
        <v>0</v>
      </c>
      <c r="Q21" s="97">
        <f t="shared" ref="Q21" si="4">Q22+Q23+Q24+Q25+Q26+Q27</f>
        <v>0</v>
      </c>
      <c r="R21" s="97">
        <f t="shared" ref="R21" si="5">R22+R23+R24+R25+R26+R27</f>
        <v>0</v>
      </c>
      <c r="S21" s="97">
        <f>S22+S23+S24+S25+S26+S27</f>
        <v>0</v>
      </c>
      <c r="T21" s="97">
        <f t="shared" ref="T21" si="6">T22+T23+T24+T25+T26+T27</f>
        <v>0</v>
      </c>
      <c r="U21" s="97">
        <f t="shared" ref="U21" si="7">U22+U23+U24+U25+U26+U27</f>
        <v>0</v>
      </c>
      <c r="V21" s="97">
        <f t="shared" ref="V21" si="8">V22+V23+V24+V25+V26+V27</f>
        <v>0</v>
      </c>
      <c r="W21" s="97">
        <f t="shared" ref="W21" si="9">W22+W23+W24+W25+W26+W27</f>
        <v>0</v>
      </c>
      <c r="X21" s="97">
        <f>X22+X23+X24+X25+X26+X27</f>
        <v>0</v>
      </c>
      <c r="Y21" s="97">
        <f t="shared" ref="Y21" si="10">Y22+Y23+Y24+Y25+Y26+Y27</f>
        <v>0</v>
      </c>
      <c r="Z21" s="97">
        <f t="shared" ref="Z21" si="11">Z22+Z23+Z24+Z25+Z26+Z27</f>
        <v>0</v>
      </c>
      <c r="AA21" s="97">
        <f t="shared" ref="AA21" si="12">AA22+AA23+AA24+AA25+AA26+AA27</f>
        <v>0</v>
      </c>
      <c r="AB21" s="97">
        <f t="shared" ref="AB21" si="13">AB22+AB23+AB24+AB25+AB26+AB27</f>
        <v>0</v>
      </c>
      <c r="AC21" s="97">
        <f>AC22+AC23+AC24+AC25+AC26+AC27</f>
        <v>0</v>
      </c>
      <c r="AD21" s="97">
        <f t="shared" ref="AD21" si="14">AD22+AD23+AD24+AD25+AD26+AD27</f>
        <v>0.30099999999999999</v>
      </c>
      <c r="AE21" s="97">
        <f t="shared" ref="AE21" si="15">AE22+AE23+AE24+AE25+AE26+AE27</f>
        <v>0</v>
      </c>
      <c r="AF21" s="97">
        <f t="shared" ref="AF21" si="16">AF22+AF23+AF24+AF25+AF26+AF27</f>
        <v>19.574999999999999</v>
      </c>
      <c r="AG21" s="97">
        <f t="shared" ref="AG21" si="17">AG22+AG23+AG24+AG25+AG26+AG27</f>
        <v>0</v>
      </c>
      <c r="AH21" s="97">
        <f>AH22+AH23+AH24+AH25+AH26+AH27</f>
        <v>353</v>
      </c>
    </row>
    <row r="22" spans="1:35" s="52" customFormat="1" ht="15.75">
      <c r="A22" s="307" t="s">
        <v>386</v>
      </c>
      <c r="B22" s="76" t="s">
        <v>387</v>
      </c>
      <c r="C22" s="281" t="s">
        <v>385</v>
      </c>
      <c r="D22" s="281" t="s">
        <v>385</v>
      </c>
      <c r="E22" s="97">
        <v>0</v>
      </c>
      <c r="F22" s="97">
        <v>0</v>
      </c>
      <c r="G22" s="97">
        <f>G29</f>
        <v>2.2000000000000002</v>
      </c>
      <c r="H22" s="97">
        <f t="shared" ref="H22:AH22" si="18">H29</f>
        <v>0</v>
      </c>
      <c r="I22" s="97">
        <f t="shared" si="18"/>
        <v>0</v>
      </c>
      <c r="J22" s="97">
        <f t="shared" si="18"/>
        <v>4.1000000000000002E-2</v>
      </c>
      <c r="K22" s="97">
        <f t="shared" si="18"/>
        <v>0</v>
      </c>
      <c r="L22" s="97">
        <f t="shared" si="18"/>
        <v>3.8929999999999998</v>
      </c>
      <c r="M22" s="97">
        <f t="shared" si="18"/>
        <v>0</v>
      </c>
      <c r="N22" s="97">
        <f t="shared" si="18"/>
        <v>0</v>
      </c>
      <c r="O22" s="97">
        <f t="shared" si="18"/>
        <v>0</v>
      </c>
      <c r="P22" s="97">
        <f t="shared" si="18"/>
        <v>0</v>
      </c>
      <c r="Q22" s="97">
        <f t="shared" si="18"/>
        <v>0</v>
      </c>
      <c r="R22" s="97">
        <f t="shared" si="18"/>
        <v>0</v>
      </c>
      <c r="S22" s="97">
        <f t="shared" si="18"/>
        <v>0</v>
      </c>
      <c r="T22" s="97">
        <f t="shared" si="18"/>
        <v>0</v>
      </c>
      <c r="U22" s="97">
        <f t="shared" si="18"/>
        <v>0</v>
      </c>
      <c r="V22" s="97">
        <f t="shared" si="18"/>
        <v>0</v>
      </c>
      <c r="W22" s="97">
        <f t="shared" si="18"/>
        <v>0</v>
      </c>
      <c r="X22" s="97">
        <f t="shared" si="18"/>
        <v>0</v>
      </c>
      <c r="Y22" s="97">
        <f t="shared" si="18"/>
        <v>0</v>
      </c>
      <c r="Z22" s="97">
        <f t="shared" si="18"/>
        <v>0</v>
      </c>
      <c r="AA22" s="97">
        <f t="shared" si="18"/>
        <v>0</v>
      </c>
      <c r="AB22" s="97">
        <f t="shared" si="18"/>
        <v>0</v>
      </c>
      <c r="AC22" s="97">
        <f t="shared" si="18"/>
        <v>0</v>
      </c>
      <c r="AD22" s="97">
        <f t="shared" si="18"/>
        <v>4.1000000000000002E-2</v>
      </c>
      <c r="AE22" s="97">
        <f t="shared" si="18"/>
        <v>0</v>
      </c>
      <c r="AF22" s="97">
        <f t="shared" si="18"/>
        <v>3.8929999999999998</v>
      </c>
      <c r="AG22" s="97">
        <f t="shared" si="18"/>
        <v>0</v>
      </c>
      <c r="AH22" s="97">
        <f t="shared" si="18"/>
        <v>0</v>
      </c>
    </row>
    <row r="23" spans="1:35" s="52" customFormat="1" ht="28.5">
      <c r="A23" s="75" t="s">
        <v>388</v>
      </c>
      <c r="B23" s="306" t="s">
        <v>389</v>
      </c>
      <c r="C23" s="281" t="s">
        <v>385</v>
      </c>
      <c r="D23" s="281" t="s">
        <v>385</v>
      </c>
      <c r="E23" s="97">
        <f t="shared" ref="E23:H23" si="19">E45</f>
        <v>0</v>
      </c>
      <c r="F23" s="97">
        <f t="shared" si="19"/>
        <v>0</v>
      </c>
      <c r="G23" s="97">
        <f t="shared" si="19"/>
        <v>9.6050000000000004</v>
      </c>
      <c r="H23" s="97">
        <f t="shared" si="19"/>
        <v>0</v>
      </c>
      <c r="I23" s="97">
        <f>I45</f>
        <v>358</v>
      </c>
      <c r="J23" s="97">
        <f t="shared" ref="J23:J80" si="20">O23+T23+Y23+AD23</f>
        <v>0</v>
      </c>
      <c r="K23" s="97">
        <f t="shared" ref="K23:K80" si="21">P23+U23+Z23+AE23</f>
        <v>0</v>
      </c>
      <c r="L23" s="97">
        <f t="shared" ref="L23:L80" si="22">Q23+V23+AA23+AF23</f>
        <v>10.482000000000001</v>
      </c>
      <c r="M23" s="97">
        <f t="shared" ref="M23:M80" si="23">R23+W23+AB23+AG23</f>
        <v>0</v>
      </c>
      <c r="N23" s="97">
        <f t="shared" ref="N23:N80" si="24">S23+X23+AC23+AH23</f>
        <v>353</v>
      </c>
      <c r="O23" s="97">
        <f t="shared" ref="O23:R23" si="25">O45</f>
        <v>0</v>
      </c>
      <c r="P23" s="97">
        <f t="shared" si="25"/>
        <v>0</v>
      </c>
      <c r="Q23" s="97">
        <f t="shared" si="25"/>
        <v>0</v>
      </c>
      <c r="R23" s="97">
        <f t="shared" si="25"/>
        <v>0</v>
      </c>
      <c r="S23" s="97">
        <f>S45</f>
        <v>0</v>
      </c>
      <c r="T23" s="97">
        <f t="shared" ref="T23:W23" si="26">T45</f>
        <v>0</v>
      </c>
      <c r="U23" s="97">
        <f t="shared" si="26"/>
        <v>0</v>
      </c>
      <c r="V23" s="97">
        <f t="shared" si="26"/>
        <v>0</v>
      </c>
      <c r="W23" s="97">
        <f t="shared" si="26"/>
        <v>0</v>
      </c>
      <c r="X23" s="97">
        <f>X45</f>
        <v>0</v>
      </c>
      <c r="Y23" s="97">
        <f t="shared" ref="Y23:AB23" si="27">Y45</f>
        <v>0</v>
      </c>
      <c r="Z23" s="97">
        <f t="shared" si="27"/>
        <v>0</v>
      </c>
      <c r="AA23" s="97">
        <f t="shared" si="27"/>
        <v>0</v>
      </c>
      <c r="AB23" s="97">
        <f t="shared" si="27"/>
        <v>0</v>
      </c>
      <c r="AC23" s="97">
        <f>AC45</f>
        <v>0</v>
      </c>
      <c r="AD23" s="97">
        <f t="shared" ref="AD23:AG23" si="28">AD45</f>
        <v>0</v>
      </c>
      <c r="AE23" s="97">
        <f t="shared" si="28"/>
        <v>0</v>
      </c>
      <c r="AF23" s="97">
        <f t="shared" si="28"/>
        <v>10.482000000000001</v>
      </c>
      <c r="AG23" s="97">
        <f t="shared" si="28"/>
        <v>0</v>
      </c>
      <c r="AH23" s="97">
        <f>AH45</f>
        <v>353</v>
      </c>
    </row>
    <row r="24" spans="1:35" s="52" customFormat="1" ht="57">
      <c r="A24" s="75" t="s">
        <v>390</v>
      </c>
      <c r="B24" s="306" t="s">
        <v>391</v>
      </c>
      <c r="C24" s="281" t="s">
        <v>385</v>
      </c>
      <c r="D24" s="281" t="s">
        <v>385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f t="shared" si="20"/>
        <v>0</v>
      </c>
      <c r="K24" s="97">
        <f t="shared" si="21"/>
        <v>0</v>
      </c>
      <c r="L24" s="97">
        <f t="shared" si="22"/>
        <v>0</v>
      </c>
      <c r="M24" s="97">
        <f t="shared" si="23"/>
        <v>0</v>
      </c>
      <c r="N24" s="97">
        <f t="shared" si="24"/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0</v>
      </c>
      <c r="V24" s="97">
        <v>0</v>
      </c>
      <c r="W24" s="97">
        <v>0</v>
      </c>
      <c r="X24" s="97">
        <v>0</v>
      </c>
      <c r="Y24" s="97">
        <v>0</v>
      </c>
      <c r="Z24" s="97">
        <v>0</v>
      </c>
      <c r="AA24" s="97">
        <v>0</v>
      </c>
      <c r="AB24" s="97">
        <v>0</v>
      </c>
      <c r="AC24" s="97">
        <v>0</v>
      </c>
      <c r="AD24" s="97">
        <v>0</v>
      </c>
      <c r="AE24" s="97">
        <v>0</v>
      </c>
      <c r="AF24" s="97">
        <v>0</v>
      </c>
      <c r="AG24" s="97">
        <v>0</v>
      </c>
      <c r="AH24" s="97">
        <v>0</v>
      </c>
    </row>
    <row r="25" spans="1:35" s="52" customFormat="1" ht="28.5">
      <c r="A25" s="75" t="s">
        <v>392</v>
      </c>
      <c r="B25" s="76" t="s">
        <v>393</v>
      </c>
      <c r="C25" s="281" t="s">
        <v>385</v>
      </c>
      <c r="D25" s="281" t="s">
        <v>385</v>
      </c>
      <c r="E25" s="97">
        <f t="shared" ref="E25:H25" si="29">E73</f>
        <v>0.26</v>
      </c>
      <c r="F25" s="97">
        <f t="shared" si="29"/>
        <v>0</v>
      </c>
      <c r="G25" s="97">
        <f t="shared" si="29"/>
        <v>4.72</v>
      </c>
      <c r="H25" s="97">
        <f t="shared" si="29"/>
        <v>0</v>
      </c>
      <c r="I25" s="97">
        <f>I73</f>
        <v>0</v>
      </c>
      <c r="J25" s="97">
        <f t="shared" si="20"/>
        <v>0.26</v>
      </c>
      <c r="K25" s="97">
        <f t="shared" si="21"/>
        <v>0</v>
      </c>
      <c r="L25" s="97">
        <f t="shared" si="22"/>
        <v>5.1999999999999993</v>
      </c>
      <c r="M25" s="97">
        <f t="shared" si="23"/>
        <v>0</v>
      </c>
      <c r="N25" s="97">
        <f t="shared" si="24"/>
        <v>0</v>
      </c>
      <c r="O25" s="97">
        <f t="shared" ref="O25:R25" si="30">O73</f>
        <v>0</v>
      </c>
      <c r="P25" s="97">
        <f t="shared" si="30"/>
        <v>0</v>
      </c>
      <c r="Q25" s="97">
        <f t="shared" si="30"/>
        <v>0</v>
      </c>
      <c r="R25" s="97">
        <f t="shared" si="30"/>
        <v>0</v>
      </c>
      <c r="S25" s="97">
        <f>S73</f>
        <v>0</v>
      </c>
      <c r="T25" s="97">
        <f t="shared" ref="T25:W25" si="31">T73</f>
        <v>0</v>
      </c>
      <c r="U25" s="97">
        <f t="shared" si="31"/>
        <v>0</v>
      </c>
      <c r="V25" s="97">
        <f t="shared" si="31"/>
        <v>0</v>
      </c>
      <c r="W25" s="97">
        <f t="shared" si="31"/>
        <v>0</v>
      </c>
      <c r="X25" s="97">
        <f>X73</f>
        <v>0</v>
      </c>
      <c r="Y25" s="97">
        <f t="shared" ref="Y25:AB25" si="32">Y73</f>
        <v>0</v>
      </c>
      <c r="Z25" s="97">
        <f t="shared" si="32"/>
        <v>0</v>
      </c>
      <c r="AA25" s="97">
        <f t="shared" si="32"/>
        <v>0</v>
      </c>
      <c r="AB25" s="97">
        <f t="shared" si="32"/>
        <v>0</v>
      </c>
      <c r="AC25" s="97">
        <f>AC73</f>
        <v>0</v>
      </c>
      <c r="AD25" s="97">
        <f t="shared" ref="AD25:AG25" si="33">AD73</f>
        <v>0.26</v>
      </c>
      <c r="AE25" s="97">
        <f t="shared" si="33"/>
        <v>0</v>
      </c>
      <c r="AF25" s="97">
        <f t="shared" si="33"/>
        <v>5.1999999999999993</v>
      </c>
      <c r="AG25" s="97">
        <f t="shared" si="33"/>
        <v>0</v>
      </c>
      <c r="AH25" s="97">
        <f>AH73</f>
        <v>0</v>
      </c>
    </row>
    <row r="26" spans="1:35" s="52" customFormat="1" ht="28.5">
      <c r="A26" s="75" t="s">
        <v>394</v>
      </c>
      <c r="B26" s="76" t="s">
        <v>395</v>
      </c>
      <c r="C26" s="281" t="s">
        <v>385</v>
      </c>
      <c r="D26" s="281" t="s">
        <v>385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f t="shared" si="20"/>
        <v>0</v>
      </c>
      <c r="K26" s="97">
        <f t="shared" si="21"/>
        <v>0</v>
      </c>
      <c r="L26" s="97">
        <f t="shared" si="22"/>
        <v>0</v>
      </c>
      <c r="M26" s="97">
        <f t="shared" si="23"/>
        <v>0</v>
      </c>
      <c r="N26" s="97">
        <f t="shared" si="24"/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0</v>
      </c>
      <c r="V26" s="97">
        <v>0</v>
      </c>
      <c r="W26" s="97">
        <v>0</v>
      </c>
      <c r="X26" s="97">
        <v>0</v>
      </c>
      <c r="Y26" s="97">
        <v>0</v>
      </c>
      <c r="Z26" s="97">
        <v>0</v>
      </c>
      <c r="AA26" s="97">
        <v>0</v>
      </c>
      <c r="AB26" s="97">
        <v>0</v>
      </c>
      <c r="AC26" s="97">
        <v>0</v>
      </c>
      <c r="AD26" s="97">
        <v>0</v>
      </c>
      <c r="AE26" s="97">
        <v>0</v>
      </c>
      <c r="AF26" s="97">
        <v>0</v>
      </c>
      <c r="AG26" s="97">
        <v>0</v>
      </c>
      <c r="AH26" s="97">
        <v>0</v>
      </c>
    </row>
    <row r="27" spans="1:35" s="52" customFormat="1" ht="15.75">
      <c r="A27" s="75" t="s">
        <v>396</v>
      </c>
      <c r="B27" s="76" t="s">
        <v>397</v>
      </c>
      <c r="C27" s="281" t="s">
        <v>385</v>
      </c>
      <c r="D27" s="281" t="s">
        <v>385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97">
        <f t="shared" si="20"/>
        <v>0</v>
      </c>
      <c r="K27" s="97">
        <f t="shared" si="21"/>
        <v>0</v>
      </c>
      <c r="L27" s="97">
        <f t="shared" si="22"/>
        <v>0</v>
      </c>
      <c r="M27" s="97">
        <f t="shared" si="23"/>
        <v>0</v>
      </c>
      <c r="N27" s="97">
        <f t="shared" si="24"/>
        <v>0</v>
      </c>
      <c r="O27" s="97">
        <v>0</v>
      </c>
      <c r="P27" s="97">
        <v>0</v>
      </c>
      <c r="Q27" s="97">
        <v>0</v>
      </c>
      <c r="R27" s="97">
        <v>0</v>
      </c>
      <c r="S27" s="97">
        <v>0</v>
      </c>
      <c r="T27" s="97">
        <v>0</v>
      </c>
      <c r="U27" s="97">
        <v>0</v>
      </c>
      <c r="V27" s="97">
        <v>0</v>
      </c>
      <c r="W27" s="97">
        <v>0</v>
      </c>
      <c r="X27" s="97">
        <v>0</v>
      </c>
      <c r="Y27" s="97">
        <v>0</v>
      </c>
      <c r="Z27" s="97">
        <v>0</v>
      </c>
      <c r="AA27" s="97">
        <v>0</v>
      </c>
      <c r="AB27" s="97">
        <v>0</v>
      </c>
      <c r="AC27" s="97">
        <v>0</v>
      </c>
      <c r="AD27" s="97">
        <v>0</v>
      </c>
      <c r="AE27" s="97">
        <v>0</v>
      </c>
      <c r="AF27" s="97">
        <v>0</v>
      </c>
      <c r="AG27" s="97">
        <v>0</v>
      </c>
      <c r="AH27" s="97">
        <v>0</v>
      </c>
    </row>
    <row r="28" spans="1:35" s="52" customFormat="1" ht="15.75">
      <c r="A28" s="75" t="s">
        <v>398</v>
      </c>
      <c r="B28" s="76" t="s">
        <v>399</v>
      </c>
      <c r="C28" s="281" t="s">
        <v>385</v>
      </c>
      <c r="D28" s="281" t="s">
        <v>385</v>
      </c>
      <c r="E28" s="97">
        <f>E45+E73</f>
        <v>0.26</v>
      </c>
      <c r="F28" s="97">
        <f>F45+F73</f>
        <v>0</v>
      </c>
      <c r="G28" s="97">
        <f>G45+G73</f>
        <v>14.324999999999999</v>
      </c>
      <c r="H28" s="97">
        <f>H45+H73</f>
        <v>0</v>
      </c>
      <c r="I28" s="97">
        <f>I45+I73</f>
        <v>358</v>
      </c>
      <c r="J28" s="97">
        <f t="shared" si="20"/>
        <v>0.26</v>
      </c>
      <c r="K28" s="97">
        <f t="shared" si="21"/>
        <v>0</v>
      </c>
      <c r="L28" s="97">
        <f t="shared" si="22"/>
        <v>15.682</v>
      </c>
      <c r="M28" s="97">
        <f t="shared" si="23"/>
        <v>0</v>
      </c>
      <c r="N28" s="97">
        <f t="shared" si="24"/>
        <v>353</v>
      </c>
      <c r="O28" s="97">
        <f t="shared" ref="O28:AH28" si="34">O45+O73</f>
        <v>0</v>
      </c>
      <c r="P28" s="97">
        <f t="shared" si="34"/>
        <v>0</v>
      </c>
      <c r="Q28" s="97">
        <f t="shared" si="34"/>
        <v>0</v>
      </c>
      <c r="R28" s="97">
        <f t="shared" si="34"/>
        <v>0</v>
      </c>
      <c r="S28" s="97">
        <f t="shared" si="34"/>
        <v>0</v>
      </c>
      <c r="T28" s="97">
        <f t="shared" si="34"/>
        <v>0</v>
      </c>
      <c r="U28" s="97">
        <f t="shared" si="34"/>
        <v>0</v>
      </c>
      <c r="V28" s="97">
        <f t="shared" si="34"/>
        <v>0</v>
      </c>
      <c r="W28" s="97">
        <f t="shared" si="34"/>
        <v>0</v>
      </c>
      <c r="X28" s="97">
        <f t="shared" si="34"/>
        <v>0</v>
      </c>
      <c r="Y28" s="97">
        <f t="shared" si="34"/>
        <v>0</v>
      </c>
      <c r="Z28" s="97">
        <f t="shared" si="34"/>
        <v>0</v>
      </c>
      <c r="AA28" s="97">
        <f t="shared" si="34"/>
        <v>0</v>
      </c>
      <c r="AB28" s="97">
        <f t="shared" si="34"/>
        <v>0</v>
      </c>
      <c r="AC28" s="97">
        <f t="shared" si="34"/>
        <v>0</v>
      </c>
      <c r="AD28" s="97">
        <f t="shared" si="34"/>
        <v>0.26</v>
      </c>
      <c r="AE28" s="97">
        <f t="shared" si="34"/>
        <v>0</v>
      </c>
      <c r="AF28" s="97">
        <f t="shared" si="34"/>
        <v>15.682</v>
      </c>
      <c r="AG28" s="97">
        <f t="shared" si="34"/>
        <v>0</v>
      </c>
      <c r="AH28" s="97">
        <f t="shared" si="34"/>
        <v>353</v>
      </c>
    </row>
    <row r="29" spans="1:35" s="52" customFormat="1" ht="42.75" customHeight="1">
      <c r="A29" s="381" t="s">
        <v>477</v>
      </c>
      <c r="B29" s="357" t="s">
        <v>1131</v>
      </c>
      <c r="C29" s="358" t="s">
        <v>385</v>
      </c>
      <c r="D29" s="358" t="s">
        <v>385</v>
      </c>
      <c r="E29" s="359">
        <f>E30+E34+E37+E42</f>
        <v>0</v>
      </c>
      <c r="F29" s="359">
        <f t="shared" ref="F29:I29" si="35">F30+F34+F37+F42</f>
        <v>0</v>
      </c>
      <c r="G29" s="359">
        <f t="shared" si="35"/>
        <v>2.2000000000000002</v>
      </c>
      <c r="H29" s="359">
        <f t="shared" si="35"/>
        <v>0</v>
      </c>
      <c r="I29" s="359">
        <f t="shared" si="35"/>
        <v>0</v>
      </c>
      <c r="J29" s="359">
        <f t="shared" ref="J29:J72" si="36">O29+T29+Y29+AD29</f>
        <v>4.1000000000000002E-2</v>
      </c>
      <c r="K29" s="359">
        <f t="shared" ref="K29:K72" si="37">P29+U29+Z29+AE29</f>
        <v>0</v>
      </c>
      <c r="L29" s="359">
        <f t="shared" ref="L29:L72" si="38">Q29+V29+AA29+AF29</f>
        <v>3.8929999999999998</v>
      </c>
      <c r="M29" s="359">
        <f t="shared" ref="M29:M72" si="39">R29+W29+AB29+AG29</f>
        <v>0</v>
      </c>
      <c r="N29" s="359">
        <f t="shared" ref="N29:N72" si="40">S29+X29+AC29+AH29</f>
        <v>0</v>
      </c>
      <c r="O29" s="359">
        <f t="shared" ref="O29" si="41">O30+O34+O37+O42</f>
        <v>0</v>
      </c>
      <c r="P29" s="359">
        <f t="shared" ref="P29" si="42">P30+P34+P37+P42</f>
        <v>0</v>
      </c>
      <c r="Q29" s="359">
        <f t="shared" ref="Q29" si="43">Q30+Q34+Q37+Q42</f>
        <v>0</v>
      </c>
      <c r="R29" s="359">
        <f t="shared" ref="R29" si="44">R30+R34+R37+R42</f>
        <v>0</v>
      </c>
      <c r="S29" s="359">
        <f t="shared" ref="S29" si="45">S30+S34+S37+S42</f>
        <v>0</v>
      </c>
      <c r="T29" s="359">
        <f t="shared" ref="T29" si="46">T30+T34+T37+T42</f>
        <v>0</v>
      </c>
      <c r="U29" s="359">
        <f t="shared" ref="U29" si="47">U30+U34+U37+U42</f>
        <v>0</v>
      </c>
      <c r="V29" s="359">
        <f t="shared" ref="V29" si="48">V30+V34+V37+V42</f>
        <v>0</v>
      </c>
      <c r="W29" s="359">
        <f t="shared" ref="W29" si="49">W30+W34+W37+W42</f>
        <v>0</v>
      </c>
      <c r="X29" s="359">
        <f t="shared" ref="X29" si="50">X30+X34+X37+X42</f>
        <v>0</v>
      </c>
      <c r="Y29" s="359">
        <f t="shared" ref="Y29" si="51">Y30+Y34+Y37+Y42</f>
        <v>0</v>
      </c>
      <c r="Z29" s="359">
        <f t="shared" ref="Z29" si="52">Z30+Z34+Z37+Z42</f>
        <v>0</v>
      </c>
      <c r="AA29" s="359">
        <f t="shared" ref="AA29" si="53">AA30+AA34+AA37+AA42</f>
        <v>0</v>
      </c>
      <c r="AB29" s="359">
        <f t="shared" ref="AB29" si="54">AB30+AB34+AB37+AB42</f>
        <v>0</v>
      </c>
      <c r="AC29" s="359">
        <f t="shared" ref="AC29" si="55">AC30+AC34+AC37+AC42</f>
        <v>0</v>
      </c>
      <c r="AD29" s="359">
        <f t="shared" ref="AD29" si="56">AD30+AD34+AD37+AD42</f>
        <v>4.1000000000000002E-2</v>
      </c>
      <c r="AE29" s="359">
        <f t="shared" ref="AE29" si="57">AE30+AE34+AE37+AE42</f>
        <v>0</v>
      </c>
      <c r="AF29" s="359">
        <f t="shared" ref="AF29" si="58">AF30+AF34+AF37+AF42</f>
        <v>3.8929999999999998</v>
      </c>
      <c r="AG29" s="359">
        <f t="shared" ref="AG29" si="59">AG30+AG34+AG37+AG42</f>
        <v>0</v>
      </c>
      <c r="AH29" s="359">
        <f t="shared" ref="AH29" si="60">AH30+AH34+AH37+AH42</f>
        <v>0</v>
      </c>
    </row>
    <row r="30" spans="1:35" s="52" customFormat="1" ht="42.75" customHeight="1">
      <c r="A30" s="429" t="s">
        <v>479</v>
      </c>
      <c r="B30" s="341" t="s">
        <v>1132</v>
      </c>
      <c r="C30" s="336" t="s">
        <v>385</v>
      </c>
      <c r="D30" s="336" t="s">
        <v>385</v>
      </c>
      <c r="E30" s="337">
        <f>E31+E32+E33</f>
        <v>0</v>
      </c>
      <c r="F30" s="337">
        <f t="shared" ref="F30:I30" si="61">F31+F32+F33</f>
        <v>0</v>
      </c>
      <c r="G30" s="337">
        <f t="shared" si="61"/>
        <v>2.2000000000000002</v>
      </c>
      <c r="H30" s="337">
        <f t="shared" si="61"/>
        <v>0</v>
      </c>
      <c r="I30" s="337">
        <f t="shared" si="61"/>
        <v>0</v>
      </c>
      <c r="J30" s="337">
        <f t="shared" si="36"/>
        <v>4.1000000000000002E-2</v>
      </c>
      <c r="K30" s="337">
        <f t="shared" si="37"/>
        <v>0</v>
      </c>
      <c r="L30" s="337">
        <f t="shared" si="38"/>
        <v>3.8929999999999998</v>
      </c>
      <c r="M30" s="337">
        <f t="shared" si="39"/>
        <v>0</v>
      </c>
      <c r="N30" s="337">
        <f t="shared" si="40"/>
        <v>0</v>
      </c>
      <c r="O30" s="337">
        <f>O31+O32+O33</f>
        <v>0</v>
      </c>
      <c r="P30" s="337">
        <f t="shared" ref="P30" si="62">P31+P32+P33</f>
        <v>0</v>
      </c>
      <c r="Q30" s="337">
        <f t="shared" ref="Q30" si="63">Q31+Q32+Q33</f>
        <v>0</v>
      </c>
      <c r="R30" s="337">
        <f t="shared" ref="R30" si="64">R31+R32+R33</f>
        <v>0</v>
      </c>
      <c r="S30" s="337">
        <f t="shared" ref="S30" si="65">S31+S32+S33</f>
        <v>0</v>
      </c>
      <c r="T30" s="337">
        <f>T31+T32+T33</f>
        <v>0</v>
      </c>
      <c r="U30" s="337">
        <f t="shared" ref="U30" si="66">U31+U32+U33</f>
        <v>0</v>
      </c>
      <c r="V30" s="337">
        <f t="shared" ref="V30" si="67">V31+V32+V33</f>
        <v>0</v>
      </c>
      <c r="W30" s="337">
        <f t="shared" ref="W30" si="68">W31+W32+W33</f>
        <v>0</v>
      </c>
      <c r="X30" s="337">
        <f t="shared" ref="X30" si="69">X31+X32+X33</f>
        <v>0</v>
      </c>
      <c r="Y30" s="337">
        <f>Y31+Y32+Y33</f>
        <v>0</v>
      </c>
      <c r="Z30" s="337">
        <f t="shared" ref="Z30" si="70">Z31+Z32+Z33</f>
        <v>0</v>
      </c>
      <c r="AA30" s="337">
        <f t="shared" ref="AA30" si="71">AA31+AA32+AA33</f>
        <v>0</v>
      </c>
      <c r="AB30" s="337">
        <f t="shared" ref="AB30" si="72">AB31+AB32+AB33</f>
        <v>0</v>
      </c>
      <c r="AC30" s="337">
        <f t="shared" ref="AC30" si="73">AC31+AC32+AC33</f>
        <v>0</v>
      </c>
      <c r="AD30" s="337">
        <f>AD31+AD32+AD33</f>
        <v>4.1000000000000002E-2</v>
      </c>
      <c r="AE30" s="337">
        <f t="shared" ref="AE30" si="74">AE31+AE32+AE33</f>
        <v>0</v>
      </c>
      <c r="AF30" s="337">
        <f t="shared" ref="AF30" si="75">AF31+AF32+AF33</f>
        <v>3.8929999999999998</v>
      </c>
      <c r="AG30" s="337">
        <f t="shared" ref="AG30" si="76">AG31+AG32+AG33</f>
        <v>0</v>
      </c>
      <c r="AH30" s="337">
        <f t="shared" ref="AH30" si="77">AH31+AH32+AH33</f>
        <v>0</v>
      </c>
    </row>
    <row r="31" spans="1:35" s="52" customFormat="1" ht="54.75" customHeight="1">
      <c r="A31" s="479" t="s">
        <v>1013</v>
      </c>
      <c r="B31" s="446" t="s">
        <v>1133</v>
      </c>
      <c r="C31" s="447" t="s">
        <v>385</v>
      </c>
      <c r="D31" s="447" t="s">
        <v>385</v>
      </c>
      <c r="E31" s="448">
        <f>'13'!AI31</f>
        <v>0</v>
      </c>
      <c r="F31" s="448">
        <f>'13'!AJ31</f>
        <v>0</v>
      </c>
      <c r="G31" s="448">
        <f>'13'!AK31</f>
        <v>2.2000000000000002</v>
      </c>
      <c r="H31" s="448">
        <f>'13'!AL31</f>
        <v>0</v>
      </c>
      <c r="I31" s="448">
        <f>'13'!AM31</f>
        <v>0</v>
      </c>
      <c r="J31" s="448">
        <f t="shared" ref="J31" si="78">O31+T31+Y31+AD31</f>
        <v>4.1000000000000002E-2</v>
      </c>
      <c r="K31" s="448">
        <f t="shared" si="37"/>
        <v>0</v>
      </c>
      <c r="L31" s="448">
        <f t="shared" si="38"/>
        <v>3.8929999999999998</v>
      </c>
      <c r="M31" s="448">
        <f t="shared" si="39"/>
        <v>0</v>
      </c>
      <c r="N31" s="448">
        <f t="shared" si="40"/>
        <v>0</v>
      </c>
      <c r="O31" s="448">
        <v>0</v>
      </c>
      <c r="P31" s="448">
        <v>0</v>
      </c>
      <c r="Q31" s="448">
        <v>0</v>
      </c>
      <c r="R31" s="448">
        <v>0</v>
      </c>
      <c r="S31" s="448">
        <v>0</v>
      </c>
      <c r="T31" s="448">
        <v>0</v>
      </c>
      <c r="U31" s="448">
        <v>0</v>
      </c>
      <c r="V31" s="448">
        <v>0</v>
      </c>
      <c r="W31" s="448">
        <v>0</v>
      </c>
      <c r="X31" s="448">
        <v>0</v>
      </c>
      <c r="Y31" s="448">
        <v>0</v>
      </c>
      <c r="Z31" s="448">
        <v>0</v>
      </c>
      <c r="AA31" s="448">
        <v>0</v>
      </c>
      <c r="AB31" s="448">
        <v>0</v>
      </c>
      <c r="AC31" s="448">
        <v>0</v>
      </c>
      <c r="AD31" s="448">
        <v>4.1000000000000002E-2</v>
      </c>
      <c r="AE31" s="448">
        <v>0</v>
      </c>
      <c r="AF31" s="448">
        <v>3.8929999999999998</v>
      </c>
      <c r="AG31" s="448">
        <v>0</v>
      </c>
      <c r="AH31" s="448">
        <v>0</v>
      </c>
    </row>
    <row r="32" spans="1:35" s="52" customFormat="1" ht="57.75" customHeight="1">
      <c r="A32" s="480" t="s">
        <v>1018</v>
      </c>
      <c r="B32" s="451" t="s">
        <v>1134</v>
      </c>
      <c r="C32" s="447" t="s">
        <v>385</v>
      </c>
      <c r="D32" s="447" t="s">
        <v>385</v>
      </c>
      <c r="E32" s="448">
        <v>0</v>
      </c>
      <c r="F32" s="448">
        <v>0</v>
      </c>
      <c r="G32" s="448">
        <v>0</v>
      </c>
      <c r="H32" s="448">
        <v>0</v>
      </c>
      <c r="I32" s="448">
        <v>0</v>
      </c>
      <c r="J32" s="448">
        <f t="shared" si="36"/>
        <v>0</v>
      </c>
      <c r="K32" s="448">
        <f t="shared" si="37"/>
        <v>0</v>
      </c>
      <c r="L32" s="448">
        <f t="shared" si="38"/>
        <v>0</v>
      </c>
      <c r="M32" s="448">
        <f t="shared" si="39"/>
        <v>0</v>
      </c>
      <c r="N32" s="448">
        <f t="shared" si="40"/>
        <v>0</v>
      </c>
      <c r="O32" s="448">
        <v>0</v>
      </c>
      <c r="P32" s="448">
        <v>0</v>
      </c>
      <c r="Q32" s="448">
        <v>0</v>
      </c>
      <c r="R32" s="448">
        <v>0</v>
      </c>
      <c r="S32" s="448">
        <v>0</v>
      </c>
      <c r="T32" s="448">
        <v>0</v>
      </c>
      <c r="U32" s="448">
        <v>0</v>
      </c>
      <c r="V32" s="448">
        <v>0</v>
      </c>
      <c r="W32" s="448">
        <v>0</v>
      </c>
      <c r="X32" s="448">
        <v>0</v>
      </c>
      <c r="Y32" s="448">
        <v>0</v>
      </c>
      <c r="Z32" s="448">
        <v>0</v>
      </c>
      <c r="AA32" s="448">
        <v>0</v>
      </c>
      <c r="AB32" s="448">
        <v>0</v>
      </c>
      <c r="AC32" s="448">
        <v>0</v>
      </c>
      <c r="AD32" s="448">
        <v>0</v>
      </c>
      <c r="AE32" s="448">
        <v>0</v>
      </c>
      <c r="AF32" s="448">
        <v>0</v>
      </c>
      <c r="AG32" s="448">
        <v>0</v>
      </c>
      <c r="AH32" s="448">
        <v>0</v>
      </c>
    </row>
    <row r="33" spans="1:34" s="52" customFormat="1" ht="42.75" customHeight="1">
      <c r="A33" s="480" t="s">
        <v>1020</v>
      </c>
      <c r="B33" s="451" t="s">
        <v>1135</v>
      </c>
      <c r="C33" s="447" t="s">
        <v>385</v>
      </c>
      <c r="D33" s="447" t="s">
        <v>385</v>
      </c>
      <c r="E33" s="448">
        <v>0</v>
      </c>
      <c r="F33" s="448">
        <v>0</v>
      </c>
      <c r="G33" s="448">
        <v>0</v>
      </c>
      <c r="H33" s="448">
        <v>0</v>
      </c>
      <c r="I33" s="448">
        <v>0</v>
      </c>
      <c r="J33" s="448">
        <f t="shared" si="36"/>
        <v>0</v>
      </c>
      <c r="K33" s="448">
        <f t="shared" si="37"/>
        <v>0</v>
      </c>
      <c r="L33" s="448">
        <f t="shared" si="38"/>
        <v>0</v>
      </c>
      <c r="M33" s="448">
        <f t="shared" si="39"/>
        <v>0</v>
      </c>
      <c r="N33" s="448">
        <f t="shared" si="40"/>
        <v>0</v>
      </c>
      <c r="O33" s="448">
        <v>0</v>
      </c>
      <c r="P33" s="448">
        <v>0</v>
      </c>
      <c r="Q33" s="448">
        <v>0</v>
      </c>
      <c r="R33" s="448">
        <v>0</v>
      </c>
      <c r="S33" s="448">
        <v>0</v>
      </c>
      <c r="T33" s="448">
        <v>0</v>
      </c>
      <c r="U33" s="448">
        <v>0</v>
      </c>
      <c r="V33" s="448">
        <v>0</v>
      </c>
      <c r="W33" s="448">
        <v>0</v>
      </c>
      <c r="X33" s="448">
        <v>0</v>
      </c>
      <c r="Y33" s="448">
        <v>0</v>
      </c>
      <c r="Z33" s="448">
        <v>0</v>
      </c>
      <c r="AA33" s="448">
        <v>0</v>
      </c>
      <c r="AB33" s="448">
        <v>0</v>
      </c>
      <c r="AC33" s="448">
        <v>0</v>
      </c>
      <c r="AD33" s="448">
        <v>0</v>
      </c>
      <c r="AE33" s="448">
        <v>0</v>
      </c>
      <c r="AF33" s="448">
        <v>0</v>
      </c>
      <c r="AG33" s="448">
        <v>0</v>
      </c>
      <c r="AH33" s="448">
        <v>0</v>
      </c>
    </row>
    <row r="34" spans="1:34" s="52" customFormat="1" ht="42.75" customHeight="1">
      <c r="A34" s="430" t="s">
        <v>481</v>
      </c>
      <c r="B34" s="335" t="s">
        <v>1136</v>
      </c>
      <c r="C34" s="336" t="s">
        <v>385</v>
      </c>
      <c r="D34" s="336" t="s">
        <v>385</v>
      </c>
      <c r="E34" s="337">
        <v>0</v>
      </c>
      <c r="F34" s="337">
        <v>0</v>
      </c>
      <c r="G34" s="337">
        <v>0</v>
      </c>
      <c r="H34" s="337">
        <v>0</v>
      </c>
      <c r="I34" s="337">
        <v>0</v>
      </c>
      <c r="J34" s="337">
        <f t="shared" si="36"/>
        <v>0</v>
      </c>
      <c r="K34" s="337">
        <f t="shared" si="37"/>
        <v>0</v>
      </c>
      <c r="L34" s="337">
        <f t="shared" si="38"/>
        <v>0</v>
      </c>
      <c r="M34" s="337">
        <f t="shared" si="39"/>
        <v>0</v>
      </c>
      <c r="N34" s="337">
        <f t="shared" si="40"/>
        <v>0</v>
      </c>
      <c r="O34" s="337">
        <v>0</v>
      </c>
      <c r="P34" s="337">
        <v>0</v>
      </c>
      <c r="Q34" s="337">
        <v>0</v>
      </c>
      <c r="R34" s="337">
        <v>0</v>
      </c>
      <c r="S34" s="337">
        <v>0</v>
      </c>
      <c r="T34" s="337">
        <v>0</v>
      </c>
      <c r="U34" s="337">
        <v>0</v>
      </c>
      <c r="V34" s="337">
        <v>0</v>
      </c>
      <c r="W34" s="337">
        <v>0</v>
      </c>
      <c r="X34" s="337">
        <v>0</v>
      </c>
      <c r="Y34" s="337">
        <v>0</v>
      </c>
      <c r="Z34" s="337">
        <v>0</v>
      </c>
      <c r="AA34" s="337">
        <v>0</v>
      </c>
      <c r="AB34" s="337">
        <v>0</v>
      </c>
      <c r="AC34" s="337">
        <v>0</v>
      </c>
      <c r="AD34" s="337">
        <v>0</v>
      </c>
      <c r="AE34" s="337">
        <v>0</v>
      </c>
      <c r="AF34" s="337">
        <v>0</v>
      </c>
      <c r="AG34" s="337">
        <v>0</v>
      </c>
      <c r="AH34" s="337">
        <v>0</v>
      </c>
    </row>
    <row r="35" spans="1:34" s="52" customFormat="1" ht="53.25" customHeight="1">
      <c r="A35" s="480" t="s">
        <v>1041</v>
      </c>
      <c r="B35" s="451" t="s">
        <v>1137</v>
      </c>
      <c r="C35" s="447" t="s">
        <v>385</v>
      </c>
      <c r="D35" s="447" t="s">
        <v>385</v>
      </c>
      <c r="E35" s="448">
        <v>0</v>
      </c>
      <c r="F35" s="448">
        <v>0</v>
      </c>
      <c r="G35" s="448">
        <v>0</v>
      </c>
      <c r="H35" s="448">
        <v>0</v>
      </c>
      <c r="I35" s="448">
        <v>0</v>
      </c>
      <c r="J35" s="448">
        <f t="shared" si="36"/>
        <v>0</v>
      </c>
      <c r="K35" s="448">
        <f t="shared" si="37"/>
        <v>0</v>
      </c>
      <c r="L35" s="448">
        <f t="shared" si="38"/>
        <v>0</v>
      </c>
      <c r="M35" s="448">
        <f t="shared" si="39"/>
        <v>0</v>
      </c>
      <c r="N35" s="448">
        <f t="shared" si="40"/>
        <v>0</v>
      </c>
      <c r="O35" s="448">
        <v>0</v>
      </c>
      <c r="P35" s="448">
        <v>0</v>
      </c>
      <c r="Q35" s="448">
        <v>0</v>
      </c>
      <c r="R35" s="448">
        <v>0</v>
      </c>
      <c r="S35" s="448">
        <v>0</v>
      </c>
      <c r="T35" s="448">
        <v>0</v>
      </c>
      <c r="U35" s="448">
        <v>0</v>
      </c>
      <c r="V35" s="448">
        <v>0</v>
      </c>
      <c r="W35" s="448">
        <v>0</v>
      </c>
      <c r="X35" s="448">
        <v>0</v>
      </c>
      <c r="Y35" s="448">
        <v>0</v>
      </c>
      <c r="Z35" s="448">
        <v>0</v>
      </c>
      <c r="AA35" s="448">
        <v>0</v>
      </c>
      <c r="AB35" s="448">
        <v>0</v>
      </c>
      <c r="AC35" s="448">
        <v>0</v>
      </c>
      <c r="AD35" s="448">
        <v>0</v>
      </c>
      <c r="AE35" s="448">
        <v>0</v>
      </c>
      <c r="AF35" s="448">
        <v>0</v>
      </c>
      <c r="AG35" s="448">
        <v>0</v>
      </c>
      <c r="AH35" s="448">
        <v>0</v>
      </c>
    </row>
    <row r="36" spans="1:34" s="52" customFormat="1" ht="42.75" customHeight="1">
      <c r="A36" s="480" t="s">
        <v>1042</v>
      </c>
      <c r="B36" s="451" t="s">
        <v>1138</v>
      </c>
      <c r="C36" s="447" t="s">
        <v>385</v>
      </c>
      <c r="D36" s="447" t="s">
        <v>385</v>
      </c>
      <c r="E36" s="448">
        <v>0</v>
      </c>
      <c r="F36" s="448">
        <v>0</v>
      </c>
      <c r="G36" s="448">
        <v>0</v>
      </c>
      <c r="H36" s="448">
        <v>0</v>
      </c>
      <c r="I36" s="448">
        <v>0</v>
      </c>
      <c r="J36" s="448">
        <f t="shared" si="36"/>
        <v>0</v>
      </c>
      <c r="K36" s="448">
        <f t="shared" si="37"/>
        <v>0</v>
      </c>
      <c r="L36" s="448">
        <f t="shared" si="38"/>
        <v>0</v>
      </c>
      <c r="M36" s="448">
        <f t="shared" si="39"/>
        <v>0</v>
      </c>
      <c r="N36" s="448">
        <f t="shared" si="40"/>
        <v>0</v>
      </c>
      <c r="O36" s="448">
        <v>0</v>
      </c>
      <c r="P36" s="448">
        <v>0</v>
      </c>
      <c r="Q36" s="448">
        <v>0</v>
      </c>
      <c r="R36" s="448">
        <v>0</v>
      </c>
      <c r="S36" s="448">
        <v>0</v>
      </c>
      <c r="T36" s="448">
        <v>0</v>
      </c>
      <c r="U36" s="448">
        <v>0</v>
      </c>
      <c r="V36" s="448">
        <v>0</v>
      </c>
      <c r="W36" s="448">
        <v>0</v>
      </c>
      <c r="X36" s="448">
        <v>0</v>
      </c>
      <c r="Y36" s="448">
        <v>0</v>
      </c>
      <c r="Z36" s="448">
        <v>0</v>
      </c>
      <c r="AA36" s="448">
        <v>0</v>
      </c>
      <c r="AB36" s="448">
        <v>0</v>
      </c>
      <c r="AC36" s="448">
        <v>0</v>
      </c>
      <c r="AD36" s="448">
        <v>0</v>
      </c>
      <c r="AE36" s="448">
        <v>0</v>
      </c>
      <c r="AF36" s="448">
        <v>0</v>
      </c>
      <c r="AG36" s="448">
        <v>0</v>
      </c>
      <c r="AH36" s="448">
        <v>0</v>
      </c>
    </row>
    <row r="37" spans="1:34" s="52" customFormat="1" ht="42.75" customHeight="1">
      <c r="A37" s="430" t="s">
        <v>483</v>
      </c>
      <c r="B37" s="335" t="s">
        <v>1139</v>
      </c>
      <c r="C37" s="336" t="s">
        <v>385</v>
      </c>
      <c r="D37" s="336" t="s">
        <v>385</v>
      </c>
      <c r="E37" s="337">
        <v>0</v>
      </c>
      <c r="F37" s="337">
        <v>0</v>
      </c>
      <c r="G37" s="337">
        <v>0</v>
      </c>
      <c r="H37" s="337">
        <v>0</v>
      </c>
      <c r="I37" s="337">
        <v>0</v>
      </c>
      <c r="J37" s="337">
        <f t="shared" si="36"/>
        <v>0</v>
      </c>
      <c r="K37" s="337">
        <f t="shared" si="37"/>
        <v>0</v>
      </c>
      <c r="L37" s="337">
        <f t="shared" si="38"/>
        <v>0</v>
      </c>
      <c r="M37" s="337">
        <f t="shared" si="39"/>
        <v>0</v>
      </c>
      <c r="N37" s="337">
        <f t="shared" si="40"/>
        <v>0</v>
      </c>
      <c r="O37" s="337">
        <v>0</v>
      </c>
      <c r="P37" s="337">
        <v>0</v>
      </c>
      <c r="Q37" s="337">
        <v>0</v>
      </c>
      <c r="R37" s="337">
        <v>0</v>
      </c>
      <c r="S37" s="337">
        <v>0</v>
      </c>
      <c r="T37" s="337">
        <v>0</v>
      </c>
      <c r="U37" s="337">
        <v>0</v>
      </c>
      <c r="V37" s="337">
        <v>0</v>
      </c>
      <c r="W37" s="337">
        <v>0</v>
      </c>
      <c r="X37" s="337">
        <v>0</v>
      </c>
      <c r="Y37" s="337">
        <v>0</v>
      </c>
      <c r="Z37" s="337">
        <v>0</v>
      </c>
      <c r="AA37" s="337">
        <v>0</v>
      </c>
      <c r="AB37" s="337">
        <v>0</v>
      </c>
      <c r="AC37" s="337">
        <v>0</v>
      </c>
      <c r="AD37" s="337">
        <v>0</v>
      </c>
      <c r="AE37" s="337">
        <v>0</v>
      </c>
      <c r="AF37" s="337">
        <v>0</v>
      </c>
      <c r="AG37" s="337">
        <v>0</v>
      </c>
      <c r="AH37" s="337">
        <v>0</v>
      </c>
    </row>
    <row r="38" spans="1:34" s="52" customFormat="1" ht="42.75" customHeight="1">
      <c r="A38" s="480" t="s">
        <v>1140</v>
      </c>
      <c r="B38" s="451" t="s">
        <v>1141</v>
      </c>
      <c r="C38" s="447" t="s">
        <v>385</v>
      </c>
      <c r="D38" s="447" t="s">
        <v>385</v>
      </c>
      <c r="E38" s="448">
        <v>0</v>
      </c>
      <c r="F38" s="448">
        <v>0</v>
      </c>
      <c r="G38" s="448">
        <v>0</v>
      </c>
      <c r="H38" s="448">
        <v>0</v>
      </c>
      <c r="I38" s="448">
        <v>0</v>
      </c>
      <c r="J38" s="448">
        <f t="shared" si="36"/>
        <v>0</v>
      </c>
      <c r="K38" s="448">
        <f t="shared" si="37"/>
        <v>0</v>
      </c>
      <c r="L38" s="448">
        <f t="shared" si="38"/>
        <v>0</v>
      </c>
      <c r="M38" s="448">
        <f t="shared" si="39"/>
        <v>0</v>
      </c>
      <c r="N38" s="448">
        <f t="shared" si="40"/>
        <v>0</v>
      </c>
      <c r="O38" s="448">
        <v>0</v>
      </c>
      <c r="P38" s="448">
        <v>0</v>
      </c>
      <c r="Q38" s="448">
        <v>0</v>
      </c>
      <c r="R38" s="448">
        <v>0</v>
      </c>
      <c r="S38" s="448">
        <v>0</v>
      </c>
      <c r="T38" s="448">
        <v>0</v>
      </c>
      <c r="U38" s="448">
        <v>0</v>
      </c>
      <c r="V38" s="448">
        <v>0</v>
      </c>
      <c r="W38" s="448">
        <v>0</v>
      </c>
      <c r="X38" s="448">
        <v>0</v>
      </c>
      <c r="Y38" s="448">
        <v>0</v>
      </c>
      <c r="Z38" s="448">
        <v>0</v>
      </c>
      <c r="AA38" s="448">
        <v>0</v>
      </c>
      <c r="AB38" s="448">
        <v>0</v>
      </c>
      <c r="AC38" s="448">
        <v>0</v>
      </c>
      <c r="AD38" s="448">
        <v>0</v>
      </c>
      <c r="AE38" s="448">
        <v>0</v>
      </c>
      <c r="AF38" s="448">
        <v>0</v>
      </c>
      <c r="AG38" s="448">
        <v>0</v>
      </c>
      <c r="AH38" s="448">
        <v>0</v>
      </c>
    </row>
    <row r="39" spans="1:34" s="52" customFormat="1" ht="86.25" customHeight="1">
      <c r="A39" s="480" t="s">
        <v>1142</v>
      </c>
      <c r="B39" s="451" t="s">
        <v>1143</v>
      </c>
      <c r="C39" s="447" t="s">
        <v>385</v>
      </c>
      <c r="D39" s="447" t="s">
        <v>385</v>
      </c>
      <c r="E39" s="448">
        <v>0</v>
      </c>
      <c r="F39" s="448">
        <v>0</v>
      </c>
      <c r="G39" s="448">
        <v>0</v>
      </c>
      <c r="H39" s="448">
        <v>0</v>
      </c>
      <c r="I39" s="448">
        <v>0</v>
      </c>
      <c r="J39" s="448">
        <f t="shared" si="36"/>
        <v>0</v>
      </c>
      <c r="K39" s="448">
        <f t="shared" si="37"/>
        <v>0</v>
      </c>
      <c r="L39" s="448">
        <f t="shared" si="38"/>
        <v>0</v>
      </c>
      <c r="M39" s="448">
        <f t="shared" si="39"/>
        <v>0</v>
      </c>
      <c r="N39" s="448">
        <f t="shared" si="40"/>
        <v>0</v>
      </c>
      <c r="O39" s="448">
        <v>0</v>
      </c>
      <c r="P39" s="448">
        <v>0</v>
      </c>
      <c r="Q39" s="448">
        <v>0</v>
      </c>
      <c r="R39" s="448">
        <v>0</v>
      </c>
      <c r="S39" s="448">
        <v>0</v>
      </c>
      <c r="T39" s="448">
        <v>0</v>
      </c>
      <c r="U39" s="448">
        <v>0</v>
      </c>
      <c r="V39" s="448">
        <v>0</v>
      </c>
      <c r="W39" s="448">
        <v>0</v>
      </c>
      <c r="X39" s="448">
        <v>0</v>
      </c>
      <c r="Y39" s="448">
        <v>0</v>
      </c>
      <c r="Z39" s="448">
        <v>0</v>
      </c>
      <c r="AA39" s="448">
        <v>0</v>
      </c>
      <c r="AB39" s="448">
        <v>0</v>
      </c>
      <c r="AC39" s="448">
        <v>0</v>
      </c>
      <c r="AD39" s="448">
        <v>0</v>
      </c>
      <c r="AE39" s="448">
        <v>0</v>
      </c>
      <c r="AF39" s="448">
        <v>0</v>
      </c>
      <c r="AG39" s="448">
        <v>0</v>
      </c>
      <c r="AH39" s="448">
        <v>0</v>
      </c>
    </row>
    <row r="40" spans="1:34" s="52" customFormat="1" ht="83.25" customHeight="1">
      <c r="A40" s="480" t="s">
        <v>1144</v>
      </c>
      <c r="B40" s="451" t="s">
        <v>1145</v>
      </c>
      <c r="C40" s="447" t="s">
        <v>385</v>
      </c>
      <c r="D40" s="447" t="s">
        <v>385</v>
      </c>
      <c r="E40" s="448">
        <v>0</v>
      </c>
      <c r="F40" s="448">
        <v>0</v>
      </c>
      <c r="G40" s="448">
        <v>0</v>
      </c>
      <c r="H40" s="448">
        <v>0</v>
      </c>
      <c r="I40" s="448">
        <v>0</v>
      </c>
      <c r="J40" s="448">
        <f t="shared" si="36"/>
        <v>0</v>
      </c>
      <c r="K40" s="448">
        <f t="shared" si="37"/>
        <v>0</v>
      </c>
      <c r="L40" s="448">
        <f t="shared" si="38"/>
        <v>0</v>
      </c>
      <c r="M40" s="448">
        <f t="shared" si="39"/>
        <v>0</v>
      </c>
      <c r="N40" s="448">
        <f t="shared" si="40"/>
        <v>0</v>
      </c>
      <c r="O40" s="448">
        <v>0</v>
      </c>
      <c r="P40" s="448">
        <v>0</v>
      </c>
      <c r="Q40" s="448">
        <v>0</v>
      </c>
      <c r="R40" s="448">
        <v>0</v>
      </c>
      <c r="S40" s="448">
        <v>0</v>
      </c>
      <c r="T40" s="448">
        <v>0</v>
      </c>
      <c r="U40" s="448">
        <v>0</v>
      </c>
      <c r="V40" s="448">
        <v>0</v>
      </c>
      <c r="W40" s="448">
        <v>0</v>
      </c>
      <c r="X40" s="448">
        <v>0</v>
      </c>
      <c r="Y40" s="448">
        <v>0</v>
      </c>
      <c r="Z40" s="448">
        <v>0</v>
      </c>
      <c r="AA40" s="448">
        <v>0</v>
      </c>
      <c r="AB40" s="448">
        <v>0</v>
      </c>
      <c r="AC40" s="448">
        <v>0</v>
      </c>
      <c r="AD40" s="448">
        <v>0</v>
      </c>
      <c r="AE40" s="448">
        <v>0</v>
      </c>
      <c r="AF40" s="448">
        <v>0</v>
      </c>
      <c r="AG40" s="448">
        <v>0</v>
      </c>
      <c r="AH40" s="448">
        <v>0</v>
      </c>
    </row>
    <row r="41" spans="1:34" s="52" customFormat="1" ht="93" customHeight="1">
      <c r="A41" s="480" t="s">
        <v>1146</v>
      </c>
      <c r="B41" s="451" t="s">
        <v>1147</v>
      </c>
      <c r="C41" s="447" t="s">
        <v>385</v>
      </c>
      <c r="D41" s="447" t="s">
        <v>385</v>
      </c>
      <c r="E41" s="448">
        <v>0</v>
      </c>
      <c r="F41" s="448">
        <v>0</v>
      </c>
      <c r="G41" s="448">
        <v>0</v>
      </c>
      <c r="H41" s="448">
        <v>0</v>
      </c>
      <c r="I41" s="448">
        <v>0</v>
      </c>
      <c r="J41" s="448">
        <f t="shared" si="36"/>
        <v>0</v>
      </c>
      <c r="K41" s="448">
        <f t="shared" si="37"/>
        <v>0</v>
      </c>
      <c r="L41" s="448">
        <f t="shared" si="38"/>
        <v>0</v>
      </c>
      <c r="M41" s="448">
        <f t="shared" si="39"/>
        <v>0</v>
      </c>
      <c r="N41" s="448">
        <f t="shared" si="40"/>
        <v>0</v>
      </c>
      <c r="O41" s="448">
        <v>0</v>
      </c>
      <c r="P41" s="448">
        <v>0</v>
      </c>
      <c r="Q41" s="448">
        <v>0</v>
      </c>
      <c r="R41" s="448">
        <v>0</v>
      </c>
      <c r="S41" s="448">
        <v>0</v>
      </c>
      <c r="T41" s="448">
        <v>0</v>
      </c>
      <c r="U41" s="448">
        <v>0</v>
      </c>
      <c r="V41" s="448">
        <v>0</v>
      </c>
      <c r="W41" s="448">
        <v>0</v>
      </c>
      <c r="X41" s="448">
        <v>0</v>
      </c>
      <c r="Y41" s="448">
        <v>0</v>
      </c>
      <c r="Z41" s="448">
        <v>0</v>
      </c>
      <c r="AA41" s="448">
        <v>0</v>
      </c>
      <c r="AB41" s="448">
        <v>0</v>
      </c>
      <c r="AC41" s="448">
        <v>0</v>
      </c>
      <c r="AD41" s="448">
        <v>0</v>
      </c>
      <c r="AE41" s="448">
        <v>0</v>
      </c>
      <c r="AF41" s="448">
        <v>0</v>
      </c>
      <c r="AG41" s="448">
        <v>0</v>
      </c>
      <c r="AH41" s="448">
        <v>0</v>
      </c>
    </row>
    <row r="42" spans="1:34" s="52" customFormat="1" ht="76.5" customHeight="1">
      <c r="A42" s="430" t="s">
        <v>1148</v>
      </c>
      <c r="B42" s="335" t="s">
        <v>1149</v>
      </c>
      <c r="C42" s="336" t="s">
        <v>385</v>
      </c>
      <c r="D42" s="336" t="s">
        <v>385</v>
      </c>
      <c r="E42" s="337">
        <v>0</v>
      </c>
      <c r="F42" s="337">
        <v>0</v>
      </c>
      <c r="G42" s="337">
        <v>0</v>
      </c>
      <c r="H42" s="337">
        <v>0</v>
      </c>
      <c r="I42" s="337">
        <v>0</v>
      </c>
      <c r="J42" s="337">
        <f t="shared" si="36"/>
        <v>0</v>
      </c>
      <c r="K42" s="337">
        <f t="shared" si="37"/>
        <v>0</v>
      </c>
      <c r="L42" s="337">
        <f t="shared" si="38"/>
        <v>0</v>
      </c>
      <c r="M42" s="337">
        <f t="shared" si="39"/>
        <v>0</v>
      </c>
      <c r="N42" s="337">
        <f t="shared" si="40"/>
        <v>0</v>
      </c>
      <c r="O42" s="337">
        <v>0</v>
      </c>
      <c r="P42" s="337">
        <v>0</v>
      </c>
      <c r="Q42" s="337">
        <v>0</v>
      </c>
      <c r="R42" s="337">
        <v>0</v>
      </c>
      <c r="S42" s="337">
        <v>0</v>
      </c>
      <c r="T42" s="337">
        <v>0</v>
      </c>
      <c r="U42" s="337">
        <v>0</v>
      </c>
      <c r="V42" s="337">
        <v>0</v>
      </c>
      <c r="W42" s="337">
        <v>0</v>
      </c>
      <c r="X42" s="337">
        <v>0</v>
      </c>
      <c r="Y42" s="337">
        <v>0</v>
      </c>
      <c r="Z42" s="337">
        <v>0</v>
      </c>
      <c r="AA42" s="337">
        <v>0</v>
      </c>
      <c r="AB42" s="337">
        <v>0</v>
      </c>
      <c r="AC42" s="337">
        <v>0</v>
      </c>
      <c r="AD42" s="337">
        <v>0</v>
      </c>
      <c r="AE42" s="337">
        <v>0</v>
      </c>
      <c r="AF42" s="337">
        <v>0</v>
      </c>
      <c r="AG42" s="337">
        <v>0</v>
      </c>
      <c r="AH42" s="337">
        <v>0</v>
      </c>
    </row>
    <row r="43" spans="1:34" s="52" customFormat="1" ht="69.75" customHeight="1">
      <c r="A43" s="480" t="s">
        <v>1150</v>
      </c>
      <c r="B43" s="451" t="s">
        <v>1151</v>
      </c>
      <c r="C43" s="447" t="s">
        <v>385</v>
      </c>
      <c r="D43" s="447" t="s">
        <v>385</v>
      </c>
      <c r="E43" s="448">
        <v>0</v>
      </c>
      <c r="F43" s="448">
        <v>0</v>
      </c>
      <c r="G43" s="448">
        <v>0</v>
      </c>
      <c r="H43" s="448">
        <v>0</v>
      </c>
      <c r="I43" s="448">
        <v>0</v>
      </c>
      <c r="J43" s="448">
        <f t="shared" si="36"/>
        <v>0</v>
      </c>
      <c r="K43" s="448">
        <f t="shared" si="37"/>
        <v>0</v>
      </c>
      <c r="L43" s="448">
        <f t="shared" si="38"/>
        <v>0</v>
      </c>
      <c r="M43" s="448">
        <f t="shared" si="39"/>
        <v>0</v>
      </c>
      <c r="N43" s="448">
        <f t="shared" si="40"/>
        <v>0</v>
      </c>
      <c r="O43" s="448">
        <v>0</v>
      </c>
      <c r="P43" s="448">
        <v>0</v>
      </c>
      <c r="Q43" s="448">
        <v>0</v>
      </c>
      <c r="R43" s="448">
        <v>0</v>
      </c>
      <c r="S43" s="448">
        <v>0</v>
      </c>
      <c r="T43" s="448">
        <v>0</v>
      </c>
      <c r="U43" s="448">
        <v>0</v>
      </c>
      <c r="V43" s="448">
        <v>0</v>
      </c>
      <c r="W43" s="448">
        <v>0</v>
      </c>
      <c r="X43" s="448">
        <v>0</v>
      </c>
      <c r="Y43" s="448">
        <v>0</v>
      </c>
      <c r="Z43" s="448">
        <v>0</v>
      </c>
      <c r="AA43" s="448">
        <v>0</v>
      </c>
      <c r="AB43" s="448">
        <v>0</v>
      </c>
      <c r="AC43" s="448">
        <v>0</v>
      </c>
      <c r="AD43" s="448">
        <v>0</v>
      </c>
      <c r="AE43" s="448">
        <v>0</v>
      </c>
      <c r="AF43" s="448">
        <v>0</v>
      </c>
      <c r="AG43" s="448">
        <v>0</v>
      </c>
      <c r="AH43" s="448">
        <v>0</v>
      </c>
    </row>
    <row r="44" spans="1:34" s="52" customFormat="1" ht="78.75" customHeight="1">
      <c r="A44" s="480" t="s">
        <v>1152</v>
      </c>
      <c r="B44" s="451" t="s">
        <v>1153</v>
      </c>
      <c r="C44" s="447" t="s">
        <v>385</v>
      </c>
      <c r="D44" s="447" t="s">
        <v>385</v>
      </c>
      <c r="E44" s="448">
        <v>0</v>
      </c>
      <c r="F44" s="448">
        <v>0</v>
      </c>
      <c r="G44" s="448">
        <v>0</v>
      </c>
      <c r="H44" s="448">
        <v>0</v>
      </c>
      <c r="I44" s="448">
        <v>0</v>
      </c>
      <c r="J44" s="448">
        <f t="shared" si="36"/>
        <v>0</v>
      </c>
      <c r="K44" s="448">
        <f t="shared" si="37"/>
        <v>0</v>
      </c>
      <c r="L44" s="448">
        <f t="shared" si="38"/>
        <v>0</v>
      </c>
      <c r="M44" s="448">
        <f t="shared" si="39"/>
        <v>0</v>
      </c>
      <c r="N44" s="448">
        <f t="shared" si="40"/>
        <v>0</v>
      </c>
      <c r="O44" s="448">
        <v>0</v>
      </c>
      <c r="P44" s="448">
        <v>0</v>
      </c>
      <c r="Q44" s="448">
        <v>0</v>
      </c>
      <c r="R44" s="448">
        <v>0</v>
      </c>
      <c r="S44" s="448">
        <v>0</v>
      </c>
      <c r="T44" s="448">
        <v>0</v>
      </c>
      <c r="U44" s="448">
        <v>0</v>
      </c>
      <c r="V44" s="448">
        <v>0</v>
      </c>
      <c r="W44" s="448">
        <v>0</v>
      </c>
      <c r="X44" s="448">
        <v>0</v>
      </c>
      <c r="Y44" s="448">
        <v>0</v>
      </c>
      <c r="Z44" s="448">
        <v>0</v>
      </c>
      <c r="AA44" s="448">
        <v>0</v>
      </c>
      <c r="AB44" s="448">
        <v>0</v>
      </c>
      <c r="AC44" s="448">
        <v>0</v>
      </c>
      <c r="AD44" s="448">
        <v>0</v>
      </c>
      <c r="AE44" s="448">
        <v>0</v>
      </c>
      <c r="AF44" s="448">
        <v>0</v>
      </c>
      <c r="AG44" s="448">
        <v>0</v>
      </c>
      <c r="AH44" s="448">
        <v>0</v>
      </c>
    </row>
    <row r="45" spans="1:34" s="52" customFormat="1" ht="28.5">
      <c r="A45" s="355" t="s">
        <v>400</v>
      </c>
      <c r="B45" s="364" t="s">
        <v>401</v>
      </c>
      <c r="C45" s="358" t="s">
        <v>385</v>
      </c>
      <c r="D45" s="358" t="s">
        <v>385</v>
      </c>
      <c r="E45" s="359">
        <f t="shared" ref="E45:H45" si="79">E46+E49+E56</f>
        <v>0</v>
      </c>
      <c r="F45" s="359">
        <f t="shared" si="79"/>
        <v>0</v>
      </c>
      <c r="G45" s="359">
        <f t="shared" si="79"/>
        <v>9.6050000000000004</v>
      </c>
      <c r="H45" s="359">
        <f t="shared" si="79"/>
        <v>0</v>
      </c>
      <c r="I45" s="359">
        <f>I46+I49+I56</f>
        <v>358</v>
      </c>
      <c r="J45" s="359">
        <f t="shared" si="36"/>
        <v>0</v>
      </c>
      <c r="K45" s="359">
        <f t="shared" si="37"/>
        <v>0</v>
      </c>
      <c r="L45" s="359">
        <f t="shared" si="38"/>
        <v>10.482000000000001</v>
      </c>
      <c r="M45" s="359">
        <f t="shared" si="39"/>
        <v>0</v>
      </c>
      <c r="N45" s="359">
        <f t="shared" si="40"/>
        <v>353</v>
      </c>
      <c r="O45" s="359">
        <f t="shared" ref="O45" si="80">O46+O49+O56</f>
        <v>0</v>
      </c>
      <c r="P45" s="359">
        <f t="shared" ref="P45" si="81">P46+P49+P56</f>
        <v>0</v>
      </c>
      <c r="Q45" s="359">
        <f t="shared" ref="Q45" si="82">Q46+Q49+Q56</f>
        <v>0</v>
      </c>
      <c r="R45" s="359">
        <f t="shared" ref="R45" si="83">R46+R49+R56</f>
        <v>0</v>
      </c>
      <c r="S45" s="359">
        <f>S46+S49+S56</f>
        <v>0</v>
      </c>
      <c r="T45" s="359">
        <f t="shared" ref="T45" si="84">T46+T49+T56</f>
        <v>0</v>
      </c>
      <c r="U45" s="359">
        <f t="shared" ref="U45" si="85">U46+U49+U56</f>
        <v>0</v>
      </c>
      <c r="V45" s="359">
        <f t="shared" ref="V45" si="86">V46+V49+V56</f>
        <v>0</v>
      </c>
      <c r="W45" s="359">
        <f t="shared" ref="W45" si="87">W46+W49+W56</f>
        <v>0</v>
      </c>
      <c r="X45" s="359">
        <f>X46+X49+X56</f>
        <v>0</v>
      </c>
      <c r="Y45" s="359">
        <f t="shared" ref="Y45" si="88">Y46+Y49+Y56</f>
        <v>0</v>
      </c>
      <c r="Z45" s="359">
        <f t="shared" ref="Z45" si="89">Z46+Z49+Z56</f>
        <v>0</v>
      </c>
      <c r="AA45" s="359">
        <f t="shared" ref="AA45" si="90">AA46+AA49+AA56</f>
        <v>0</v>
      </c>
      <c r="AB45" s="359">
        <f t="shared" ref="AB45" si="91">AB46+AB49+AB56</f>
        <v>0</v>
      </c>
      <c r="AC45" s="359">
        <f>AC46+AC49+AC56</f>
        <v>0</v>
      </c>
      <c r="AD45" s="359">
        <f t="shared" ref="AD45" si="92">AD46+AD49+AD56</f>
        <v>0</v>
      </c>
      <c r="AE45" s="359">
        <f t="shared" ref="AE45" si="93">AE46+AE49+AE56</f>
        <v>0</v>
      </c>
      <c r="AF45" s="359">
        <f t="shared" ref="AF45" si="94">AF46+AF49+AF56</f>
        <v>10.482000000000001</v>
      </c>
      <c r="AG45" s="359">
        <f t="shared" ref="AG45" si="95">AG46+AG49+AG56</f>
        <v>0</v>
      </c>
      <c r="AH45" s="359">
        <f>AH46+AH49+AH56</f>
        <v>353</v>
      </c>
    </row>
    <row r="46" spans="1:34" s="52" customFormat="1" ht="57">
      <c r="A46" s="423" t="s">
        <v>402</v>
      </c>
      <c r="B46" s="414" t="s">
        <v>403</v>
      </c>
      <c r="C46" s="336" t="s">
        <v>385</v>
      </c>
      <c r="D46" s="336" t="s">
        <v>385</v>
      </c>
      <c r="E46" s="337">
        <f t="shared" ref="E46:H46" si="96">E47</f>
        <v>0</v>
      </c>
      <c r="F46" s="337">
        <f t="shared" si="96"/>
        <v>0</v>
      </c>
      <c r="G46" s="337">
        <f t="shared" si="96"/>
        <v>0</v>
      </c>
      <c r="H46" s="337">
        <f t="shared" si="96"/>
        <v>0</v>
      </c>
      <c r="I46" s="337">
        <f>I47</f>
        <v>0</v>
      </c>
      <c r="J46" s="337">
        <f t="shared" si="36"/>
        <v>0</v>
      </c>
      <c r="K46" s="337">
        <f t="shared" si="37"/>
        <v>0</v>
      </c>
      <c r="L46" s="337">
        <f t="shared" si="38"/>
        <v>0</v>
      </c>
      <c r="M46" s="337">
        <f t="shared" si="39"/>
        <v>0</v>
      </c>
      <c r="N46" s="337">
        <f t="shared" si="40"/>
        <v>0</v>
      </c>
      <c r="O46" s="337">
        <f t="shared" ref="O46" si="97">O47</f>
        <v>0</v>
      </c>
      <c r="P46" s="337">
        <f t="shared" ref="P46" si="98">P47</f>
        <v>0</v>
      </c>
      <c r="Q46" s="337">
        <f t="shared" ref="Q46" si="99">Q47</f>
        <v>0</v>
      </c>
      <c r="R46" s="337">
        <f t="shared" ref="R46" si="100">R47</f>
        <v>0</v>
      </c>
      <c r="S46" s="337">
        <f>S47</f>
        <v>0</v>
      </c>
      <c r="T46" s="337">
        <f t="shared" ref="T46" si="101">T47</f>
        <v>0</v>
      </c>
      <c r="U46" s="337">
        <f t="shared" ref="U46" si="102">U47</f>
        <v>0</v>
      </c>
      <c r="V46" s="337">
        <f t="shared" ref="V46" si="103">V47</f>
        <v>0</v>
      </c>
      <c r="W46" s="337">
        <f t="shared" ref="W46" si="104">W47</f>
        <v>0</v>
      </c>
      <c r="X46" s="337">
        <f>X47</f>
        <v>0</v>
      </c>
      <c r="Y46" s="337">
        <f t="shared" ref="Y46" si="105">Y47</f>
        <v>0</v>
      </c>
      <c r="Z46" s="337">
        <f t="shared" ref="Z46" si="106">Z47</f>
        <v>0</v>
      </c>
      <c r="AA46" s="337">
        <f t="shared" ref="AA46" si="107">AA47</f>
        <v>0</v>
      </c>
      <c r="AB46" s="337">
        <f t="shared" ref="AB46" si="108">AB47</f>
        <v>0</v>
      </c>
      <c r="AC46" s="337">
        <f>AC47</f>
        <v>0</v>
      </c>
      <c r="AD46" s="337">
        <f t="shared" ref="AD46" si="109">AD47</f>
        <v>0</v>
      </c>
      <c r="AE46" s="337">
        <f t="shared" ref="AE46" si="110">AE47</f>
        <v>0</v>
      </c>
      <c r="AF46" s="337">
        <f t="shared" ref="AF46" si="111">AF47</f>
        <v>0</v>
      </c>
      <c r="AG46" s="337">
        <f t="shared" ref="AG46" si="112">AG47</f>
        <v>0</v>
      </c>
      <c r="AH46" s="337">
        <f>AH47</f>
        <v>0</v>
      </c>
    </row>
    <row r="47" spans="1:34" s="52" customFormat="1" ht="28.5">
      <c r="A47" s="468" t="s">
        <v>404</v>
      </c>
      <c r="B47" s="455" t="s">
        <v>405</v>
      </c>
      <c r="C47" s="447" t="s">
        <v>385</v>
      </c>
      <c r="D47" s="447" t="s">
        <v>385</v>
      </c>
      <c r="E47" s="448">
        <v>0</v>
      </c>
      <c r="F47" s="448">
        <v>0</v>
      </c>
      <c r="G47" s="448">
        <v>0</v>
      </c>
      <c r="H47" s="448">
        <v>0</v>
      </c>
      <c r="I47" s="448">
        <v>0</v>
      </c>
      <c r="J47" s="448">
        <f t="shared" si="36"/>
        <v>0</v>
      </c>
      <c r="K47" s="448">
        <f t="shared" si="37"/>
        <v>0</v>
      </c>
      <c r="L47" s="448">
        <f t="shared" si="38"/>
        <v>0</v>
      </c>
      <c r="M47" s="448">
        <f t="shared" si="39"/>
        <v>0</v>
      </c>
      <c r="N47" s="448">
        <f t="shared" si="40"/>
        <v>0</v>
      </c>
      <c r="O47" s="448">
        <v>0</v>
      </c>
      <c r="P47" s="448">
        <v>0</v>
      </c>
      <c r="Q47" s="448">
        <v>0</v>
      </c>
      <c r="R47" s="448">
        <v>0</v>
      </c>
      <c r="S47" s="448">
        <v>0</v>
      </c>
      <c r="T47" s="448">
        <v>0</v>
      </c>
      <c r="U47" s="448">
        <v>0</v>
      </c>
      <c r="V47" s="448">
        <v>0</v>
      </c>
      <c r="W47" s="448">
        <v>0</v>
      </c>
      <c r="X47" s="448">
        <v>0</v>
      </c>
      <c r="Y47" s="448">
        <v>0</v>
      </c>
      <c r="Z47" s="448">
        <v>0</v>
      </c>
      <c r="AA47" s="448">
        <v>0</v>
      </c>
      <c r="AB47" s="448">
        <v>0</v>
      </c>
      <c r="AC47" s="448">
        <v>0</v>
      </c>
      <c r="AD47" s="448">
        <v>0</v>
      </c>
      <c r="AE47" s="448">
        <v>0</v>
      </c>
      <c r="AF47" s="448">
        <v>0</v>
      </c>
      <c r="AG47" s="448">
        <v>0</v>
      </c>
      <c r="AH47" s="448">
        <v>0</v>
      </c>
    </row>
    <row r="48" spans="1:34" s="52" customFormat="1" ht="53.25" customHeight="1">
      <c r="A48" s="468" t="s">
        <v>1051</v>
      </c>
      <c r="B48" s="455" t="s">
        <v>1154</v>
      </c>
      <c r="C48" s="447" t="s">
        <v>385</v>
      </c>
      <c r="D48" s="447" t="s">
        <v>385</v>
      </c>
      <c r="E48" s="448">
        <v>0</v>
      </c>
      <c r="F48" s="448">
        <v>0</v>
      </c>
      <c r="G48" s="448">
        <v>0</v>
      </c>
      <c r="H48" s="448">
        <v>0</v>
      </c>
      <c r="I48" s="448">
        <v>0</v>
      </c>
      <c r="J48" s="448">
        <f t="shared" si="36"/>
        <v>0</v>
      </c>
      <c r="K48" s="448">
        <f t="shared" si="37"/>
        <v>0</v>
      </c>
      <c r="L48" s="448">
        <f t="shared" si="38"/>
        <v>0</v>
      </c>
      <c r="M48" s="448">
        <f t="shared" si="39"/>
        <v>0</v>
      </c>
      <c r="N48" s="448">
        <f t="shared" si="40"/>
        <v>0</v>
      </c>
      <c r="O48" s="448">
        <v>0</v>
      </c>
      <c r="P48" s="448">
        <v>0</v>
      </c>
      <c r="Q48" s="448">
        <v>0</v>
      </c>
      <c r="R48" s="448">
        <v>0</v>
      </c>
      <c r="S48" s="448">
        <v>0</v>
      </c>
      <c r="T48" s="448">
        <v>0</v>
      </c>
      <c r="U48" s="448">
        <v>0</v>
      </c>
      <c r="V48" s="448">
        <v>0</v>
      </c>
      <c r="W48" s="448">
        <v>0</v>
      </c>
      <c r="X48" s="448">
        <v>0</v>
      </c>
      <c r="Y48" s="448">
        <v>0</v>
      </c>
      <c r="Z48" s="448">
        <v>0</v>
      </c>
      <c r="AA48" s="448">
        <v>0</v>
      </c>
      <c r="AB48" s="448">
        <v>0</v>
      </c>
      <c r="AC48" s="448">
        <v>0</v>
      </c>
      <c r="AD48" s="448">
        <v>0</v>
      </c>
      <c r="AE48" s="448">
        <v>0</v>
      </c>
      <c r="AF48" s="448">
        <v>0</v>
      </c>
      <c r="AG48" s="448">
        <v>0</v>
      </c>
      <c r="AH48" s="448">
        <v>0</v>
      </c>
    </row>
    <row r="49" spans="1:34" s="52" customFormat="1" ht="42.75">
      <c r="A49" s="423" t="s">
        <v>406</v>
      </c>
      <c r="B49" s="414" t="s">
        <v>407</v>
      </c>
      <c r="C49" s="336" t="s">
        <v>385</v>
      </c>
      <c r="D49" s="336" t="s">
        <v>385</v>
      </c>
      <c r="E49" s="337">
        <f t="shared" ref="E49:H49" si="113">E50+E54</f>
        <v>0</v>
      </c>
      <c r="F49" s="337">
        <f t="shared" si="113"/>
        <v>0</v>
      </c>
      <c r="G49" s="337">
        <f t="shared" si="113"/>
        <v>9.6050000000000004</v>
      </c>
      <c r="H49" s="337">
        <f t="shared" si="113"/>
        <v>0</v>
      </c>
      <c r="I49" s="337">
        <f>I50+I54</f>
        <v>0</v>
      </c>
      <c r="J49" s="337">
        <f t="shared" si="36"/>
        <v>0</v>
      </c>
      <c r="K49" s="337">
        <f t="shared" si="37"/>
        <v>0</v>
      </c>
      <c r="L49" s="337">
        <f t="shared" si="38"/>
        <v>10.482000000000001</v>
      </c>
      <c r="M49" s="337">
        <f t="shared" si="39"/>
        <v>0</v>
      </c>
      <c r="N49" s="337">
        <f t="shared" si="40"/>
        <v>0</v>
      </c>
      <c r="O49" s="337">
        <f t="shared" ref="O49" si="114">O50+O54</f>
        <v>0</v>
      </c>
      <c r="P49" s="337">
        <f t="shared" ref="P49" si="115">P50+P54</f>
        <v>0</v>
      </c>
      <c r="Q49" s="337">
        <f t="shared" ref="Q49" si="116">Q50+Q54</f>
        <v>0</v>
      </c>
      <c r="R49" s="337">
        <f t="shared" ref="R49" si="117">R50+R54</f>
        <v>0</v>
      </c>
      <c r="S49" s="337">
        <f>S50+S54</f>
        <v>0</v>
      </c>
      <c r="T49" s="337">
        <f t="shared" ref="T49" si="118">T50+T54</f>
        <v>0</v>
      </c>
      <c r="U49" s="337">
        <f t="shared" ref="U49" si="119">U50+U54</f>
        <v>0</v>
      </c>
      <c r="V49" s="337">
        <f t="shared" ref="V49" si="120">V50+V54</f>
        <v>0</v>
      </c>
      <c r="W49" s="337">
        <f t="shared" ref="W49" si="121">W50+W54</f>
        <v>0</v>
      </c>
      <c r="X49" s="337">
        <f>X50+X54</f>
        <v>0</v>
      </c>
      <c r="Y49" s="337">
        <f t="shared" ref="Y49" si="122">Y50+Y54</f>
        <v>0</v>
      </c>
      <c r="Z49" s="337">
        <f t="shared" ref="Z49" si="123">Z50+Z54</f>
        <v>0</v>
      </c>
      <c r="AA49" s="337">
        <f t="shared" ref="AA49" si="124">AA50+AA54</f>
        <v>0</v>
      </c>
      <c r="AB49" s="337">
        <f t="shared" ref="AB49" si="125">AB50+AB54</f>
        <v>0</v>
      </c>
      <c r="AC49" s="337">
        <f>AC50+AC54</f>
        <v>0</v>
      </c>
      <c r="AD49" s="337">
        <f t="shared" ref="AD49" si="126">AD50+AD54</f>
        <v>0</v>
      </c>
      <c r="AE49" s="337">
        <f t="shared" ref="AE49" si="127">AE50+AE54</f>
        <v>0</v>
      </c>
      <c r="AF49" s="337">
        <f t="shared" ref="AF49" si="128">AF50+AF54</f>
        <v>10.482000000000001</v>
      </c>
      <c r="AG49" s="337">
        <f t="shared" ref="AG49" si="129">AG50+AG54</f>
        <v>0</v>
      </c>
      <c r="AH49" s="337">
        <f>AH50+AH54</f>
        <v>0</v>
      </c>
    </row>
    <row r="50" spans="1:34" s="52" customFormat="1" ht="28.5">
      <c r="A50" s="468" t="s">
        <v>408</v>
      </c>
      <c r="B50" s="455" t="s">
        <v>409</v>
      </c>
      <c r="C50" s="447" t="s">
        <v>385</v>
      </c>
      <c r="D50" s="447" t="s">
        <v>385</v>
      </c>
      <c r="E50" s="448">
        <f t="shared" ref="E50:F50" si="130">E52+E53+E51</f>
        <v>0</v>
      </c>
      <c r="F50" s="448">
        <f t="shared" si="130"/>
        <v>0</v>
      </c>
      <c r="G50" s="448">
        <f>G52+G53+G51</f>
        <v>8.1050000000000004</v>
      </c>
      <c r="H50" s="448">
        <f t="shared" ref="H50:I50" si="131">H52+H53+H51</f>
        <v>0</v>
      </c>
      <c r="I50" s="448">
        <f t="shared" si="131"/>
        <v>0</v>
      </c>
      <c r="J50" s="448">
        <f t="shared" si="36"/>
        <v>0</v>
      </c>
      <c r="K50" s="448">
        <f t="shared" si="37"/>
        <v>0</v>
      </c>
      <c r="L50" s="448">
        <f t="shared" si="38"/>
        <v>8.793000000000001</v>
      </c>
      <c r="M50" s="448">
        <f t="shared" si="39"/>
        <v>0</v>
      </c>
      <c r="N50" s="448">
        <f t="shared" si="40"/>
        <v>0</v>
      </c>
      <c r="O50" s="448">
        <f t="shared" ref="O50:AB50" si="132">O52+O53+O51</f>
        <v>0</v>
      </c>
      <c r="P50" s="448">
        <f t="shared" si="132"/>
        <v>0</v>
      </c>
      <c r="Q50" s="448">
        <f t="shared" si="132"/>
        <v>0</v>
      </c>
      <c r="R50" s="448">
        <f t="shared" si="132"/>
        <v>0</v>
      </c>
      <c r="S50" s="448">
        <f t="shared" si="132"/>
        <v>0</v>
      </c>
      <c r="T50" s="448">
        <f t="shared" si="132"/>
        <v>0</v>
      </c>
      <c r="U50" s="448">
        <f t="shared" si="132"/>
        <v>0</v>
      </c>
      <c r="V50" s="448">
        <f t="shared" si="132"/>
        <v>0</v>
      </c>
      <c r="W50" s="448">
        <f t="shared" si="132"/>
        <v>0</v>
      </c>
      <c r="X50" s="448">
        <f t="shared" si="132"/>
        <v>0</v>
      </c>
      <c r="Y50" s="448">
        <f t="shared" si="132"/>
        <v>0</v>
      </c>
      <c r="Z50" s="448">
        <f t="shared" si="132"/>
        <v>0</v>
      </c>
      <c r="AA50" s="448">
        <f t="shared" si="132"/>
        <v>0</v>
      </c>
      <c r="AB50" s="448">
        <f t="shared" si="132"/>
        <v>0</v>
      </c>
      <c r="AC50" s="448">
        <f t="shared" ref="AC50" si="133">AC52+AC53+AC51</f>
        <v>0</v>
      </c>
      <c r="AD50" s="448">
        <f t="shared" ref="AD50" si="134">AD52+AD53+AD51</f>
        <v>0</v>
      </c>
      <c r="AE50" s="448">
        <f t="shared" ref="AE50" si="135">AE52+AE53+AE51</f>
        <v>0</v>
      </c>
      <c r="AF50" s="448">
        <f t="shared" ref="AF50" si="136">AF52+AF53+AF51</f>
        <v>8.793000000000001</v>
      </c>
      <c r="AG50" s="448">
        <f t="shared" ref="AG50" si="137">AG52+AG53+AG51</f>
        <v>0</v>
      </c>
      <c r="AH50" s="448">
        <f t="shared" ref="AH50" si="138">AH52+AH53+AH51</f>
        <v>0</v>
      </c>
    </row>
    <row r="51" spans="1:34" ht="45">
      <c r="A51" s="77" t="s">
        <v>410</v>
      </c>
      <c r="B51" s="78" t="s">
        <v>411</v>
      </c>
      <c r="C51" s="87" t="s">
        <v>412</v>
      </c>
      <c r="D51" s="86" t="s">
        <v>385</v>
      </c>
      <c r="E51" s="242">
        <f>'13'!AI51</f>
        <v>0</v>
      </c>
      <c r="F51" s="242">
        <f>'13'!AJ51</f>
        <v>0</v>
      </c>
      <c r="G51" s="242">
        <f>'13'!AK51</f>
        <v>1.5</v>
      </c>
      <c r="H51" s="242">
        <f>'13'!AL51</f>
        <v>0</v>
      </c>
      <c r="I51" s="242">
        <f>'13'!AM51</f>
        <v>0</v>
      </c>
      <c r="J51" s="242">
        <f t="shared" ref="J51:J53" si="139">O51+T51+Y51+AD51</f>
        <v>0</v>
      </c>
      <c r="K51" s="242">
        <f t="shared" si="37"/>
        <v>0</v>
      </c>
      <c r="L51" s="242">
        <f t="shared" si="38"/>
        <v>1.8</v>
      </c>
      <c r="M51" s="242">
        <f t="shared" si="39"/>
        <v>0</v>
      </c>
      <c r="N51" s="242">
        <f t="shared" si="40"/>
        <v>0</v>
      </c>
      <c r="O51" s="90">
        <v>0</v>
      </c>
      <c r="P51" s="90">
        <v>0</v>
      </c>
      <c r="Q51" s="90">
        <v>0</v>
      </c>
      <c r="R51" s="90">
        <v>0</v>
      </c>
      <c r="S51" s="90">
        <v>0</v>
      </c>
      <c r="T51" s="90">
        <v>0</v>
      </c>
      <c r="U51" s="90">
        <v>0</v>
      </c>
      <c r="V51" s="90">
        <v>0</v>
      </c>
      <c r="W51" s="90">
        <v>0</v>
      </c>
      <c r="X51" s="90">
        <v>0</v>
      </c>
      <c r="Y51" s="90">
        <v>0</v>
      </c>
      <c r="Z51" s="90">
        <v>0</v>
      </c>
      <c r="AA51" s="90">
        <v>0</v>
      </c>
      <c r="AB51" s="90">
        <v>0</v>
      </c>
      <c r="AC51" s="90">
        <v>0</v>
      </c>
      <c r="AD51" s="90">
        <v>0</v>
      </c>
      <c r="AE51" s="90">
        <v>0</v>
      </c>
      <c r="AF51" s="90">
        <v>1.8</v>
      </c>
      <c r="AG51" s="90">
        <v>0</v>
      </c>
      <c r="AH51" s="90">
        <v>0</v>
      </c>
    </row>
    <row r="52" spans="1:34" ht="60" hidden="1">
      <c r="A52" s="98" t="s">
        <v>442</v>
      </c>
      <c r="B52" s="99" t="s">
        <v>414</v>
      </c>
      <c r="C52" s="100" t="s">
        <v>308</v>
      </c>
      <c r="D52" s="86" t="s">
        <v>385</v>
      </c>
      <c r="E52" s="242">
        <f>'13'!AI52</f>
        <v>0</v>
      </c>
      <c r="F52" s="242">
        <f>'13'!AJ52</f>
        <v>0</v>
      </c>
      <c r="G52" s="242">
        <f>'13'!AK52</f>
        <v>0</v>
      </c>
      <c r="H52" s="242">
        <f>'13'!AL52</f>
        <v>0</v>
      </c>
      <c r="I52" s="242">
        <f>'13'!AM52</f>
        <v>0</v>
      </c>
      <c r="J52" s="242">
        <f t="shared" si="139"/>
        <v>0</v>
      </c>
      <c r="K52" s="242">
        <f t="shared" si="37"/>
        <v>0</v>
      </c>
      <c r="L52" s="242">
        <f t="shared" si="38"/>
        <v>0</v>
      </c>
      <c r="M52" s="242">
        <f t="shared" si="39"/>
        <v>0</v>
      </c>
      <c r="N52" s="242">
        <f t="shared" si="40"/>
        <v>0</v>
      </c>
      <c r="O52" s="90">
        <v>0</v>
      </c>
      <c r="P52" s="90">
        <v>0</v>
      </c>
      <c r="Q52" s="90">
        <v>0</v>
      </c>
      <c r="R52" s="90">
        <v>0</v>
      </c>
      <c r="S52" s="90">
        <v>0</v>
      </c>
      <c r="T52" s="90">
        <v>0</v>
      </c>
      <c r="U52" s="90">
        <v>0</v>
      </c>
      <c r="V52" s="90">
        <v>0</v>
      </c>
      <c r="W52" s="90">
        <v>0</v>
      </c>
      <c r="X52" s="90">
        <v>0</v>
      </c>
      <c r="Y52" s="90">
        <v>0</v>
      </c>
      <c r="Z52" s="90">
        <v>0</v>
      </c>
      <c r="AA52" s="90">
        <v>0</v>
      </c>
      <c r="AB52" s="90">
        <v>0</v>
      </c>
      <c r="AC52" s="90">
        <v>0</v>
      </c>
      <c r="AD52" s="90">
        <v>0</v>
      </c>
      <c r="AE52" s="90">
        <v>0</v>
      </c>
      <c r="AF52" s="90">
        <v>0</v>
      </c>
      <c r="AG52" s="90">
        <v>0</v>
      </c>
      <c r="AH52" s="90">
        <v>0</v>
      </c>
    </row>
    <row r="53" spans="1:34" ht="45">
      <c r="A53" s="77" t="s">
        <v>443</v>
      </c>
      <c r="B53" s="78" t="s">
        <v>416</v>
      </c>
      <c r="C53" s="87" t="s">
        <v>417</v>
      </c>
      <c r="D53" s="86" t="s">
        <v>385</v>
      </c>
      <c r="E53" s="242">
        <f>'13'!AI53</f>
        <v>0</v>
      </c>
      <c r="F53" s="242">
        <f>'13'!AJ53</f>
        <v>0</v>
      </c>
      <c r="G53" s="242">
        <f>'13'!AK53</f>
        <v>6.6050000000000004</v>
      </c>
      <c r="H53" s="242">
        <f>'13'!AL53</f>
        <v>0</v>
      </c>
      <c r="I53" s="242">
        <f>'13'!AM53</f>
        <v>0</v>
      </c>
      <c r="J53" s="242">
        <f t="shared" si="139"/>
        <v>0</v>
      </c>
      <c r="K53" s="242">
        <f t="shared" si="37"/>
        <v>0</v>
      </c>
      <c r="L53" s="242">
        <f t="shared" si="38"/>
        <v>6.9930000000000003</v>
      </c>
      <c r="M53" s="242">
        <f t="shared" si="39"/>
        <v>0</v>
      </c>
      <c r="N53" s="242">
        <f t="shared" si="40"/>
        <v>0</v>
      </c>
      <c r="O53" s="90">
        <v>0</v>
      </c>
      <c r="P53" s="90">
        <v>0</v>
      </c>
      <c r="Q53" s="90">
        <v>0</v>
      </c>
      <c r="R53" s="90">
        <v>0</v>
      </c>
      <c r="S53" s="90">
        <v>0</v>
      </c>
      <c r="T53" s="90">
        <v>0</v>
      </c>
      <c r="U53" s="90">
        <v>0</v>
      </c>
      <c r="V53" s="90">
        <v>0</v>
      </c>
      <c r="W53" s="90">
        <v>0</v>
      </c>
      <c r="X53" s="90">
        <v>0</v>
      </c>
      <c r="Y53" s="90">
        <v>0</v>
      </c>
      <c r="Z53" s="90">
        <v>0</v>
      </c>
      <c r="AA53" s="90">
        <v>0</v>
      </c>
      <c r="AB53" s="90">
        <v>0</v>
      </c>
      <c r="AC53" s="90">
        <v>0</v>
      </c>
      <c r="AD53" s="90">
        <v>0</v>
      </c>
      <c r="AE53" s="90">
        <v>0</v>
      </c>
      <c r="AF53" s="90">
        <v>6.9930000000000003</v>
      </c>
      <c r="AG53" s="90">
        <v>0</v>
      </c>
      <c r="AH53" s="90">
        <v>0</v>
      </c>
    </row>
    <row r="54" spans="1:34" s="52" customFormat="1" ht="28.5">
      <c r="A54" s="472" t="s">
        <v>418</v>
      </c>
      <c r="B54" s="459" t="s">
        <v>419</v>
      </c>
      <c r="C54" s="460" t="s">
        <v>385</v>
      </c>
      <c r="D54" s="481" t="s">
        <v>385</v>
      </c>
      <c r="E54" s="448">
        <f t="shared" ref="E54:H54" si="140">E55</f>
        <v>0</v>
      </c>
      <c r="F54" s="448">
        <f t="shared" si="140"/>
        <v>0</v>
      </c>
      <c r="G54" s="448">
        <f t="shared" si="140"/>
        <v>1.5</v>
      </c>
      <c r="H54" s="448">
        <f t="shared" si="140"/>
        <v>0</v>
      </c>
      <c r="I54" s="448">
        <f>I55</f>
        <v>0</v>
      </c>
      <c r="J54" s="448">
        <f t="shared" si="36"/>
        <v>0</v>
      </c>
      <c r="K54" s="448">
        <f t="shared" si="37"/>
        <v>0</v>
      </c>
      <c r="L54" s="448">
        <f t="shared" si="38"/>
        <v>1.6890000000000001</v>
      </c>
      <c r="M54" s="448">
        <f t="shared" si="39"/>
        <v>0</v>
      </c>
      <c r="N54" s="448">
        <f t="shared" si="40"/>
        <v>0</v>
      </c>
      <c r="O54" s="448">
        <f t="shared" ref="O54" si="141">O55</f>
        <v>0</v>
      </c>
      <c r="P54" s="448">
        <f t="shared" ref="P54" si="142">P55</f>
        <v>0</v>
      </c>
      <c r="Q54" s="448">
        <f t="shared" ref="Q54" si="143">Q55</f>
        <v>0</v>
      </c>
      <c r="R54" s="448">
        <f t="shared" ref="R54" si="144">R55</f>
        <v>0</v>
      </c>
      <c r="S54" s="448">
        <f>S55</f>
        <v>0</v>
      </c>
      <c r="T54" s="448">
        <f t="shared" ref="T54" si="145">T55</f>
        <v>0</v>
      </c>
      <c r="U54" s="448">
        <f t="shared" ref="U54" si="146">U55</f>
        <v>0</v>
      </c>
      <c r="V54" s="448">
        <f t="shared" ref="V54" si="147">V55</f>
        <v>0</v>
      </c>
      <c r="W54" s="448">
        <f t="shared" ref="W54" si="148">W55</f>
        <v>0</v>
      </c>
      <c r="X54" s="448">
        <f>X55</f>
        <v>0</v>
      </c>
      <c r="Y54" s="448">
        <f t="shared" ref="Y54" si="149">Y55</f>
        <v>0</v>
      </c>
      <c r="Z54" s="448">
        <f t="shared" ref="Z54" si="150">Z55</f>
        <v>0</v>
      </c>
      <c r="AA54" s="448">
        <f t="shared" ref="AA54" si="151">AA55</f>
        <v>0</v>
      </c>
      <c r="AB54" s="448">
        <f t="shared" ref="AB54" si="152">AB55</f>
        <v>0</v>
      </c>
      <c r="AC54" s="448">
        <f>AC55</f>
        <v>0</v>
      </c>
      <c r="AD54" s="448">
        <f t="shared" ref="AD54" si="153">AD55</f>
        <v>0</v>
      </c>
      <c r="AE54" s="448">
        <f t="shared" ref="AE54" si="154">AE55</f>
        <v>0</v>
      </c>
      <c r="AF54" s="448">
        <f t="shared" ref="AF54" si="155">AF55</f>
        <v>1.6890000000000001</v>
      </c>
      <c r="AG54" s="448">
        <f t="shared" ref="AG54" si="156">AG55</f>
        <v>0</v>
      </c>
      <c r="AH54" s="448">
        <f>AH55</f>
        <v>0</v>
      </c>
    </row>
    <row r="55" spans="1:34" s="310" customFormat="1" ht="47.25">
      <c r="A55" s="79" t="s">
        <v>420</v>
      </c>
      <c r="B55" s="80" t="s">
        <v>421</v>
      </c>
      <c r="C55" s="88" t="s">
        <v>422</v>
      </c>
      <c r="D55" s="86" t="s">
        <v>385</v>
      </c>
      <c r="E55" s="242">
        <f>'13'!AI55</f>
        <v>0</v>
      </c>
      <c r="F55" s="242">
        <f>'13'!AJ55</f>
        <v>0</v>
      </c>
      <c r="G55" s="242">
        <f>'13'!AK55</f>
        <v>1.5</v>
      </c>
      <c r="H55" s="242">
        <f>'13'!AL55</f>
        <v>0</v>
      </c>
      <c r="I55" s="242">
        <f>'13'!AM55</f>
        <v>0</v>
      </c>
      <c r="J55" s="242">
        <f t="shared" si="36"/>
        <v>0</v>
      </c>
      <c r="K55" s="242">
        <f t="shared" si="37"/>
        <v>0</v>
      </c>
      <c r="L55" s="242">
        <f t="shared" si="38"/>
        <v>1.6890000000000001</v>
      </c>
      <c r="M55" s="242">
        <f t="shared" si="39"/>
        <v>0</v>
      </c>
      <c r="N55" s="242">
        <f t="shared" si="40"/>
        <v>0</v>
      </c>
      <c r="O55" s="242">
        <v>0</v>
      </c>
      <c r="P55" s="242">
        <v>0</v>
      </c>
      <c r="Q55" s="242">
        <v>0</v>
      </c>
      <c r="R55" s="242">
        <v>0</v>
      </c>
      <c r="S55" s="242">
        <v>0</v>
      </c>
      <c r="T55" s="242">
        <v>0</v>
      </c>
      <c r="U55" s="242">
        <v>0</v>
      </c>
      <c r="V55" s="242">
        <v>0</v>
      </c>
      <c r="W55" s="242">
        <v>0</v>
      </c>
      <c r="X55" s="242">
        <v>0</v>
      </c>
      <c r="Y55" s="242">
        <v>0</v>
      </c>
      <c r="Z55" s="242">
        <v>0</v>
      </c>
      <c r="AA55" s="242">
        <v>0</v>
      </c>
      <c r="AB55" s="242">
        <v>0</v>
      </c>
      <c r="AC55" s="242">
        <v>0</v>
      </c>
      <c r="AD55" s="242">
        <v>0</v>
      </c>
      <c r="AE55" s="242">
        <v>0</v>
      </c>
      <c r="AF55" s="242">
        <v>1.6890000000000001</v>
      </c>
      <c r="AG55" s="242">
        <v>0</v>
      </c>
      <c r="AH55" s="242">
        <v>0</v>
      </c>
    </row>
    <row r="56" spans="1:34" s="52" customFormat="1" ht="28.5">
      <c r="A56" s="423" t="s">
        <v>423</v>
      </c>
      <c r="B56" s="415" t="s">
        <v>424</v>
      </c>
      <c r="C56" s="416" t="s">
        <v>385</v>
      </c>
      <c r="D56" s="336" t="s">
        <v>385</v>
      </c>
      <c r="E56" s="337">
        <f t="shared" ref="E56:I56" si="157">E57</f>
        <v>0</v>
      </c>
      <c r="F56" s="337">
        <f t="shared" si="157"/>
        <v>0</v>
      </c>
      <c r="G56" s="337">
        <f t="shared" si="157"/>
        <v>0</v>
      </c>
      <c r="H56" s="337">
        <f t="shared" si="157"/>
        <v>0</v>
      </c>
      <c r="I56" s="337">
        <f t="shared" si="157"/>
        <v>358</v>
      </c>
      <c r="J56" s="337">
        <f t="shared" si="36"/>
        <v>0</v>
      </c>
      <c r="K56" s="337">
        <f t="shared" si="37"/>
        <v>0</v>
      </c>
      <c r="L56" s="337">
        <f t="shared" si="38"/>
        <v>0</v>
      </c>
      <c r="M56" s="337">
        <f t="shared" si="39"/>
        <v>0</v>
      </c>
      <c r="N56" s="337">
        <f t="shared" si="40"/>
        <v>353</v>
      </c>
      <c r="O56" s="337">
        <f t="shared" ref="O56:AD56" si="158">O57</f>
        <v>0</v>
      </c>
      <c r="P56" s="337">
        <f t="shared" si="158"/>
        <v>0</v>
      </c>
      <c r="Q56" s="337">
        <f t="shared" si="158"/>
        <v>0</v>
      </c>
      <c r="R56" s="337">
        <f t="shared" si="158"/>
        <v>0</v>
      </c>
      <c r="S56" s="337">
        <f t="shared" si="158"/>
        <v>0</v>
      </c>
      <c r="T56" s="337">
        <f t="shared" si="158"/>
        <v>0</v>
      </c>
      <c r="U56" s="337">
        <f t="shared" si="158"/>
        <v>0</v>
      </c>
      <c r="V56" s="337">
        <f t="shared" si="158"/>
        <v>0</v>
      </c>
      <c r="W56" s="337">
        <f t="shared" si="158"/>
        <v>0</v>
      </c>
      <c r="X56" s="337">
        <f t="shared" si="158"/>
        <v>0</v>
      </c>
      <c r="Y56" s="337">
        <f t="shared" si="158"/>
        <v>0</v>
      </c>
      <c r="Z56" s="337">
        <f t="shared" si="158"/>
        <v>0</v>
      </c>
      <c r="AA56" s="337">
        <f t="shared" si="158"/>
        <v>0</v>
      </c>
      <c r="AB56" s="337">
        <f t="shared" si="158"/>
        <v>0</v>
      </c>
      <c r="AC56" s="337">
        <f t="shared" si="158"/>
        <v>0</v>
      </c>
      <c r="AD56" s="337">
        <f t="shared" si="158"/>
        <v>0</v>
      </c>
      <c r="AE56" s="337">
        <f t="shared" ref="AE56:AH56" si="159">AE57</f>
        <v>0</v>
      </c>
      <c r="AF56" s="337">
        <f t="shared" si="159"/>
        <v>0</v>
      </c>
      <c r="AG56" s="337">
        <f t="shared" si="159"/>
        <v>0</v>
      </c>
      <c r="AH56" s="337">
        <f t="shared" si="159"/>
        <v>353</v>
      </c>
    </row>
    <row r="57" spans="1:34" s="52" customFormat="1" ht="28.5">
      <c r="A57" s="472" t="s">
        <v>425</v>
      </c>
      <c r="B57" s="461" t="s">
        <v>426</v>
      </c>
      <c r="C57" s="462" t="s">
        <v>385</v>
      </c>
      <c r="D57" s="447" t="s">
        <v>385</v>
      </c>
      <c r="E57" s="448">
        <f>E58+E59</f>
        <v>0</v>
      </c>
      <c r="F57" s="448">
        <f t="shared" ref="F57:I57" si="160">F58+F59</f>
        <v>0</v>
      </c>
      <c r="G57" s="448">
        <f t="shared" si="160"/>
        <v>0</v>
      </c>
      <c r="H57" s="448">
        <f t="shared" si="160"/>
        <v>0</v>
      </c>
      <c r="I57" s="448">
        <f t="shared" si="160"/>
        <v>358</v>
      </c>
      <c r="J57" s="448">
        <f t="shared" si="36"/>
        <v>0</v>
      </c>
      <c r="K57" s="448">
        <f t="shared" si="37"/>
        <v>0</v>
      </c>
      <c r="L57" s="448">
        <f t="shared" si="38"/>
        <v>0</v>
      </c>
      <c r="M57" s="448">
        <f t="shared" si="39"/>
        <v>0</v>
      </c>
      <c r="N57" s="448">
        <f t="shared" si="40"/>
        <v>353</v>
      </c>
      <c r="O57" s="448">
        <f t="shared" ref="O57" si="161">O58+O59</f>
        <v>0</v>
      </c>
      <c r="P57" s="448">
        <f t="shared" ref="P57" si="162">P58+P59</f>
        <v>0</v>
      </c>
      <c r="Q57" s="448">
        <f t="shared" ref="Q57" si="163">Q58+Q59</f>
        <v>0</v>
      </c>
      <c r="R57" s="448">
        <f t="shared" ref="R57" si="164">R58+R59</f>
        <v>0</v>
      </c>
      <c r="S57" s="448">
        <f t="shared" ref="S57" si="165">S58+S59</f>
        <v>0</v>
      </c>
      <c r="T57" s="448">
        <f t="shared" ref="T57" si="166">T58+T59</f>
        <v>0</v>
      </c>
      <c r="U57" s="448">
        <f t="shared" ref="U57" si="167">U58+U59</f>
        <v>0</v>
      </c>
      <c r="V57" s="448">
        <f t="shared" ref="V57" si="168">V58+V59</f>
        <v>0</v>
      </c>
      <c r="W57" s="448">
        <f t="shared" ref="W57" si="169">W58+W59</f>
        <v>0</v>
      </c>
      <c r="X57" s="448">
        <f t="shared" ref="X57" si="170">X58+X59</f>
        <v>0</v>
      </c>
      <c r="Y57" s="448">
        <f t="shared" ref="Y57" si="171">Y58+Y59</f>
        <v>0</v>
      </c>
      <c r="Z57" s="448">
        <f t="shared" ref="Z57" si="172">Z58+Z59</f>
        <v>0</v>
      </c>
      <c r="AA57" s="448">
        <f t="shared" ref="AA57" si="173">AA58+AA59</f>
        <v>0</v>
      </c>
      <c r="AB57" s="448">
        <f t="shared" ref="AB57" si="174">AB58+AB59</f>
        <v>0</v>
      </c>
      <c r="AC57" s="448">
        <f t="shared" ref="AC57" si="175">AC58+AC59</f>
        <v>0</v>
      </c>
      <c r="AD57" s="448">
        <f t="shared" ref="AD57" si="176">AD58+AD59</f>
        <v>0</v>
      </c>
      <c r="AE57" s="448">
        <f t="shared" ref="AE57" si="177">AE58+AE59</f>
        <v>0</v>
      </c>
      <c r="AF57" s="448">
        <f t="shared" ref="AF57" si="178">AF58+AF59</f>
        <v>0</v>
      </c>
      <c r="AG57" s="448">
        <f t="shared" ref="AG57" si="179">AG58+AG59</f>
        <v>0</v>
      </c>
      <c r="AH57" s="448">
        <f t="shared" ref="AH57" si="180">AH58+AH59</f>
        <v>353</v>
      </c>
    </row>
    <row r="58" spans="1:34" ht="30">
      <c r="A58" s="102" t="s">
        <v>427</v>
      </c>
      <c r="B58" s="103" t="s">
        <v>428</v>
      </c>
      <c r="C58" s="104" t="s">
        <v>273</v>
      </c>
      <c r="D58" s="86" t="s">
        <v>385</v>
      </c>
      <c r="E58" s="244">
        <v>0</v>
      </c>
      <c r="F58" s="244">
        <v>0</v>
      </c>
      <c r="G58" s="244">
        <v>0</v>
      </c>
      <c r="H58" s="244">
        <v>0</v>
      </c>
      <c r="I58" s="244">
        <v>253</v>
      </c>
      <c r="J58" s="242">
        <f t="shared" si="36"/>
        <v>0</v>
      </c>
      <c r="K58" s="242">
        <f t="shared" si="37"/>
        <v>0</v>
      </c>
      <c r="L58" s="242">
        <f t="shared" si="38"/>
        <v>0</v>
      </c>
      <c r="M58" s="242">
        <f t="shared" si="39"/>
        <v>0</v>
      </c>
      <c r="N58" s="242">
        <f t="shared" si="40"/>
        <v>243</v>
      </c>
      <c r="O58" s="244">
        <v>0</v>
      </c>
      <c r="P58" s="244">
        <v>0</v>
      </c>
      <c r="Q58" s="244">
        <v>0</v>
      </c>
      <c r="R58" s="244">
        <v>0</v>
      </c>
      <c r="S58" s="244">
        <v>0</v>
      </c>
      <c r="T58" s="244">
        <v>0</v>
      </c>
      <c r="U58" s="244">
        <v>0</v>
      </c>
      <c r="V58" s="244">
        <v>0</v>
      </c>
      <c r="W58" s="244">
        <v>0</v>
      </c>
      <c r="X58" s="244">
        <v>0</v>
      </c>
      <c r="Y58" s="244">
        <v>0</v>
      </c>
      <c r="Z58" s="244">
        <v>0</v>
      </c>
      <c r="AA58" s="244">
        <v>0</v>
      </c>
      <c r="AB58" s="244">
        <v>0</v>
      </c>
      <c r="AC58" s="244">
        <v>0</v>
      </c>
      <c r="AD58" s="244">
        <v>0</v>
      </c>
      <c r="AE58" s="244">
        <v>0</v>
      </c>
      <c r="AF58" s="244">
        <v>0</v>
      </c>
      <c r="AG58" s="244">
        <v>0</v>
      </c>
      <c r="AH58" s="244">
        <v>243</v>
      </c>
    </row>
    <row r="59" spans="1:34" ht="30" customHeight="1">
      <c r="A59" s="102" t="s">
        <v>1062</v>
      </c>
      <c r="B59" s="103" t="s">
        <v>428</v>
      </c>
      <c r="C59" s="104" t="s">
        <v>1117</v>
      </c>
      <c r="D59" s="86" t="s">
        <v>385</v>
      </c>
      <c r="E59" s="244">
        <v>0</v>
      </c>
      <c r="F59" s="244">
        <v>0</v>
      </c>
      <c r="G59" s="244">
        <v>0</v>
      </c>
      <c r="H59" s="244">
        <v>0</v>
      </c>
      <c r="I59" s="244">
        <v>105</v>
      </c>
      <c r="J59" s="242">
        <f t="shared" si="36"/>
        <v>0</v>
      </c>
      <c r="K59" s="242">
        <f t="shared" si="37"/>
        <v>0</v>
      </c>
      <c r="L59" s="242">
        <f t="shared" si="38"/>
        <v>0</v>
      </c>
      <c r="M59" s="242">
        <f t="shared" si="39"/>
        <v>0</v>
      </c>
      <c r="N59" s="242">
        <f t="shared" si="40"/>
        <v>110</v>
      </c>
      <c r="O59" s="244">
        <v>0</v>
      </c>
      <c r="P59" s="244">
        <v>0</v>
      </c>
      <c r="Q59" s="244">
        <v>0</v>
      </c>
      <c r="R59" s="244">
        <v>0</v>
      </c>
      <c r="S59" s="244">
        <v>0</v>
      </c>
      <c r="T59" s="244">
        <v>0</v>
      </c>
      <c r="U59" s="244">
        <v>0</v>
      </c>
      <c r="V59" s="244">
        <v>0</v>
      </c>
      <c r="W59" s="244">
        <v>0</v>
      </c>
      <c r="X59" s="244">
        <v>0</v>
      </c>
      <c r="Y59" s="244">
        <v>0</v>
      </c>
      <c r="Z59" s="244">
        <v>0</v>
      </c>
      <c r="AA59" s="244">
        <v>0</v>
      </c>
      <c r="AB59" s="244">
        <v>0</v>
      </c>
      <c r="AC59" s="244">
        <v>0</v>
      </c>
      <c r="AD59" s="244">
        <v>0</v>
      </c>
      <c r="AE59" s="244">
        <v>0</v>
      </c>
      <c r="AF59" s="244">
        <v>0</v>
      </c>
      <c r="AG59" s="244">
        <v>0</v>
      </c>
      <c r="AH59" s="244">
        <v>110</v>
      </c>
    </row>
    <row r="60" spans="1:34" s="52" customFormat="1" ht="54" customHeight="1">
      <c r="A60" s="479" t="s">
        <v>1063</v>
      </c>
      <c r="B60" s="463" t="s">
        <v>1155</v>
      </c>
      <c r="C60" s="462" t="s">
        <v>385</v>
      </c>
      <c r="D60" s="447" t="s">
        <v>385</v>
      </c>
      <c r="E60" s="448">
        <v>0</v>
      </c>
      <c r="F60" s="448">
        <v>0</v>
      </c>
      <c r="G60" s="448">
        <v>0</v>
      </c>
      <c r="H60" s="448">
        <v>0</v>
      </c>
      <c r="I60" s="448">
        <v>0</v>
      </c>
      <c r="J60" s="448">
        <f t="shared" si="36"/>
        <v>0</v>
      </c>
      <c r="K60" s="448">
        <f t="shared" si="37"/>
        <v>0</v>
      </c>
      <c r="L60" s="448">
        <f t="shared" si="38"/>
        <v>0</v>
      </c>
      <c r="M60" s="448">
        <f t="shared" si="39"/>
        <v>0</v>
      </c>
      <c r="N60" s="448">
        <f t="shared" si="40"/>
        <v>0</v>
      </c>
      <c r="O60" s="448">
        <v>0</v>
      </c>
      <c r="P60" s="448">
        <v>0</v>
      </c>
      <c r="Q60" s="448">
        <v>0</v>
      </c>
      <c r="R60" s="448">
        <v>0</v>
      </c>
      <c r="S60" s="448">
        <v>0</v>
      </c>
      <c r="T60" s="448">
        <v>0</v>
      </c>
      <c r="U60" s="448">
        <v>0</v>
      </c>
      <c r="V60" s="448">
        <v>0</v>
      </c>
      <c r="W60" s="448">
        <v>0</v>
      </c>
      <c r="X60" s="448">
        <v>0</v>
      </c>
      <c r="Y60" s="448">
        <v>0</v>
      </c>
      <c r="Z60" s="448">
        <v>0</v>
      </c>
      <c r="AA60" s="448">
        <v>0</v>
      </c>
      <c r="AB60" s="448">
        <v>0</v>
      </c>
      <c r="AC60" s="448">
        <v>0</v>
      </c>
      <c r="AD60" s="448">
        <v>0</v>
      </c>
      <c r="AE60" s="448">
        <v>0</v>
      </c>
      <c r="AF60" s="448">
        <v>0</v>
      </c>
      <c r="AG60" s="448">
        <v>0</v>
      </c>
      <c r="AH60" s="448">
        <v>0</v>
      </c>
    </row>
    <row r="61" spans="1:34" s="52" customFormat="1" ht="54" customHeight="1">
      <c r="A61" s="479" t="s">
        <v>1064</v>
      </c>
      <c r="B61" s="463" t="s">
        <v>1156</v>
      </c>
      <c r="C61" s="462" t="s">
        <v>385</v>
      </c>
      <c r="D61" s="447" t="s">
        <v>385</v>
      </c>
      <c r="E61" s="448">
        <v>0</v>
      </c>
      <c r="F61" s="448">
        <v>0</v>
      </c>
      <c r="G61" s="448">
        <v>0</v>
      </c>
      <c r="H61" s="448">
        <v>0</v>
      </c>
      <c r="I61" s="448">
        <v>0</v>
      </c>
      <c r="J61" s="448">
        <f t="shared" si="36"/>
        <v>0</v>
      </c>
      <c r="K61" s="448">
        <f t="shared" si="37"/>
        <v>0</v>
      </c>
      <c r="L61" s="448">
        <f t="shared" si="38"/>
        <v>0</v>
      </c>
      <c r="M61" s="448">
        <f t="shared" si="39"/>
        <v>0</v>
      </c>
      <c r="N61" s="448">
        <f t="shared" si="40"/>
        <v>0</v>
      </c>
      <c r="O61" s="448">
        <v>0</v>
      </c>
      <c r="P61" s="448">
        <v>0</v>
      </c>
      <c r="Q61" s="448">
        <v>0</v>
      </c>
      <c r="R61" s="448">
        <v>0</v>
      </c>
      <c r="S61" s="448">
        <v>0</v>
      </c>
      <c r="T61" s="448">
        <v>0</v>
      </c>
      <c r="U61" s="448">
        <v>0</v>
      </c>
      <c r="V61" s="448">
        <v>0</v>
      </c>
      <c r="W61" s="448">
        <v>0</v>
      </c>
      <c r="X61" s="448">
        <v>0</v>
      </c>
      <c r="Y61" s="448">
        <v>0</v>
      </c>
      <c r="Z61" s="448">
        <v>0</v>
      </c>
      <c r="AA61" s="448">
        <v>0</v>
      </c>
      <c r="AB61" s="448">
        <v>0</v>
      </c>
      <c r="AC61" s="448">
        <v>0</v>
      </c>
      <c r="AD61" s="448">
        <v>0</v>
      </c>
      <c r="AE61" s="448">
        <v>0</v>
      </c>
      <c r="AF61" s="448">
        <v>0</v>
      </c>
      <c r="AG61" s="448">
        <v>0</v>
      </c>
      <c r="AH61" s="448">
        <v>0</v>
      </c>
    </row>
    <row r="62" spans="1:34" s="52" customFormat="1" ht="54" customHeight="1">
      <c r="A62" s="479" t="s">
        <v>1065</v>
      </c>
      <c r="B62" s="463" t="s">
        <v>1157</v>
      </c>
      <c r="C62" s="462" t="s">
        <v>385</v>
      </c>
      <c r="D62" s="447" t="s">
        <v>385</v>
      </c>
      <c r="E62" s="448">
        <v>0</v>
      </c>
      <c r="F62" s="448">
        <v>0</v>
      </c>
      <c r="G62" s="448">
        <v>0</v>
      </c>
      <c r="H62" s="448">
        <v>0</v>
      </c>
      <c r="I62" s="448">
        <v>0</v>
      </c>
      <c r="J62" s="448">
        <f t="shared" si="36"/>
        <v>0</v>
      </c>
      <c r="K62" s="448">
        <f t="shared" si="37"/>
        <v>0</v>
      </c>
      <c r="L62" s="448">
        <f t="shared" si="38"/>
        <v>0</v>
      </c>
      <c r="M62" s="448">
        <f t="shared" si="39"/>
        <v>0</v>
      </c>
      <c r="N62" s="448">
        <f t="shared" si="40"/>
        <v>0</v>
      </c>
      <c r="O62" s="448">
        <v>0</v>
      </c>
      <c r="P62" s="448">
        <v>0</v>
      </c>
      <c r="Q62" s="448">
        <v>0</v>
      </c>
      <c r="R62" s="448">
        <v>0</v>
      </c>
      <c r="S62" s="448">
        <v>0</v>
      </c>
      <c r="T62" s="448">
        <v>0</v>
      </c>
      <c r="U62" s="448">
        <v>0</v>
      </c>
      <c r="V62" s="448">
        <v>0</v>
      </c>
      <c r="W62" s="448">
        <v>0</v>
      </c>
      <c r="X62" s="448">
        <v>0</v>
      </c>
      <c r="Y62" s="448">
        <v>0</v>
      </c>
      <c r="Z62" s="448">
        <v>0</v>
      </c>
      <c r="AA62" s="448">
        <v>0</v>
      </c>
      <c r="AB62" s="448">
        <v>0</v>
      </c>
      <c r="AC62" s="448">
        <v>0</v>
      </c>
      <c r="AD62" s="448">
        <v>0</v>
      </c>
      <c r="AE62" s="448">
        <v>0</v>
      </c>
      <c r="AF62" s="448">
        <v>0</v>
      </c>
      <c r="AG62" s="448">
        <v>0</v>
      </c>
      <c r="AH62" s="448">
        <v>0</v>
      </c>
    </row>
    <row r="63" spans="1:34" s="52" customFormat="1" ht="54" customHeight="1">
      <c r="A63" s="479" t="s">
        <v>1066</v>
      </c>
      <c r="B63" s="463" t="s">
        <v>1158</v>
      </c>
      <c r="C63" s="462" t="s">
        <v>385</v>
      </c>
      <c r="D63" s="447" t="s">
        <v>385</v>
      </c>
      <c r="E63" s="448">
        <v>0</v>
      </c>
      <c r="F63" s="448">
        <v>0</v>
      </c>
      <c r="G63" s="448">
        <v>0</v>
      </c>
      <c r="H63" s="448">
        <v>0</v>
      </c>
      <c r="I63" s="448">
        <v>0</v>
      </c>
      <c r="J63" s="448">
        <f t="shared" si="36"/>
        <v>0</v>
      </c>
      <c r="K63" s="448">
        <f t="shared" si="37"/>
        <v>0</v>
      </c>
      <c r="L63" s="448">
        <f t="shared" si="38"/>
        <v>0</v>
      </c>
      <c r="M63" s="448">
        <f t="shared" si="39"/>
        <v>0</v>
      </c>
      <c r="N63" s="448">
        <f t="shared" si="40"/>
        <v>0</v>
      </c>
      <c r="O63" s="448">
        <v>0</v>
      </c>
      <c r="P63" s="448">
        <v>0</v>
      </c>
      <c r="Q63" s="448">
        <v>0</v>
      </c>
      <c r="R63" s="448">
        <v>0</v>
      </c>
      <c r="S63" s="448">
        <v>0</v>
      </c>
      <c r="T63" s="448">
        <v>0</v>
      </c>
      <c r="U63" s="448">
        <v>0</v>
      </c>
      <c r="V63" s="448">
        <v>0</v>
      </c>
      <c r="W63" s="448">
        <v>0</v>
      </c>
      <c r="X63" s="448">
        <v>0</v>
      </c>
      <c r="Y63" s="448">
        <v>0</v>
      </c>
      <c r="Z63" s="448">
        <v>0</v>
      </c>
      <c r="AA63" s="448">
        <v>0</v>
      </c>
      <c r="AB63" s="448">
        <v>0</v>
      </c>
      <c r="AC63" s="448">
        <v>0</v>
      </c>
      <c r="AD63" s="448">
        <v>0</v>
      </c>
      <c r="AE63" s="448">
        <v>0</v>
      </c>
      <c r="AF63" s="448">
        <v>0</v>
      </c>
      <c r="AG63" s="448">
        <v>0</v>
      </c>
      <c r="AH63" s="448">
        <v>0</v>
      </c>
    </row>
    <row r="64" spans="1:34" s="52" customFormat="1" ht="54" customHeight="1">
      <c r="A64" s="479" t="s">
        <v>1067</v>
      </c>
      <c r="B64" s="463" t="s">
        <v>1159</v>
      </c>
      <c r="C64" s="462" t="s">
        <v>385</v>
      </c>
      <c r="D64" s="447" t="s">
        <v>385</v>
      </c>
      <c r="E64" s="448">
        <v>0</v>
      </c>
      <c r="F64" s="448">
        <v>0</v>
      </c>
      <c r="G64" s="448">
        <v>0</v>
      </c>
      <c r="H64" s="448">
        <v>0</v>
      </c>
      <c r="I64" s="448">
        <v>0</v>
      </c>
      <c r="J64" s="448">
        <f t="shared" si="36"/>
        <v>0</v>
      </c>
      <c r="K64" s="448">
        <f t="shared" si="37"/>
        <v>0</v>
      </c>
      <c r="L64" s="448">
        <f t="shared" si="38"/>
        <v>0</v>
      </c>
      <c r="M64" s="448">
        <f t="shared" si="39"/>
        <v>0</v>
      </c>
      <c r="N64" s="448">
        <f t="shared" si="40"/>
        <v>0</v>
      </c>
      <c r="O64" s="448">
        <v>0</v>
      </c>
      <c r="P64" s="448">
        <v>0</v>
      </c>
      <c r="Q64" s="448">
        <v>0</v>
      </c>
      <c r="R64" s="448">
        <v>0</v>
      </c>
      <c r="S64" s="448">
        <v>0</v>
      </c>
      <c r="T64" s="448">
        <v>0</v>
      </c>
      <c r="U64" s="448">
        <v>0</v>
      </c>
      <c r="V64" s="448">
        <v>0</v>
      </c>
      <c r="W64" s="448">
        <v>0</v>
      </c>
      <c r="X64" s="448">
        <v>0</v>
      </c>
      <c r="Y64" s="448">
        <v>0</v>
      </c>
      <c r="Z64" s="448">
        <v>0</v>
      </c>
      <c r="AA64" s="448">
        <v>0</v>
      </c>
      <c r="AB64" s="448">
        <v>0</v>
      </c>
      <c r="AC64" s="448">
        <v>0</v>
      </c>
      <c r="AD64" s="448">
        <v>0</v>
      </c>
      <c r="AE64" s="448">
        <v>0</v>
      </c>
      <c r="AF64" s="448">
        <v>0</v>
      </c>
      <c r="AG64" s="448">
        <v>0</v>
      </c>
      <c r="AH64" s="448">
        <v>0</v>
      </c>
    </row>
    <row r="65" spans="1:34" s="52" customFormat="1" ht="54" customHeight="1">
      <c r="A65" s="479" t="s">
        <v>1068</v>
      </c>
      <c r="B65" s="463" t="s">
        <v>1160</v>
      </c>
      <c r="C65" s="462" t="s">
        <v>385</v>
      </c>
      <c r="D65" s="447" t="s">
        <v>385</v>
      </c>
      <c r="E65" s="448">
        <v>0</v>
      </c>
      <c r="F65" s="448">
        <v>0</v>
      </c>
      <c r="G65" s="448">
        <v>0</v>
      </c>
      <c r="H65" s="448">
        <v>0</v>
      </c>
      <c r="I65" s="448">
        <v>0</v>
      </c>
      <c r="J65" s="448">
        <f t="shared" si="36"/>
        <v>0</v>
      </c>
      <c r="K65" s="448">
        <f t="shared" si="37"/>
        <v>0</v>
      </c>
      <c r="L65" s="448">
        <f t="shared" si="38"/>
        <v>0</v>
      </c>
      <c r="M65" s="448">
        <f t="shared" si="39"/>
        <v>0</v>
      </c>
      <c r="N65" s="448">
        <f t="shared" si="40"/>
        <v>0</v>
      </c>
      <c r="O65" s="448">
        <v>0</v>
      </c>
      <c r="P65" s="448">
        <v>0</v>
      </c>
      <c r="Q65" s="448">
        <v>0</v>
      </c>
      <c r="R65" s="448">
        <v>0</v>
      </c>
      <c r="S65" s="448">
        <v>0</v>
      </c>
      <c r="T65" s="448">
        <v>0</v>
      </c>
      <c r="U65" s="448">
        <v>0</v>
      </c>
      <c r="V65" s="448">
        <v>0</v>
      </c>
      <c r="W65" s="448">
        <v>0</v>
      </c>
      <c r="X65" s="448">
        <v>0</v>
      </c>
      <c r="Y65" s="448">
        <v>0</v>
      </c>
      <c r="Z65" s="448">
        <v>0</v>
      </c>
      <c r="AA65" s="448">
        <v>0</v>
      </c>
      <c r="AB65" s="448">
        <v>0</v>
      </c>
      <c r="AC65" s="448">
        <v>0</v>
      </c>
      <c r="AD65" s="448">
        <v>0</v>
      </c>
      <c r="AE65" s="448">
        <v>0</v>
      </c>
      <c r="AF65" s="448">
        <v>0</v>
      </c>
      <c r="AG65" s="448">
        <v>0</v>
      </c>
      <c r="AH65" s="448">
        <v>0</v>
      </c>
    </row>
    <row r="66" spans="1:34" s="52" customFormat="1" ht="54" customHeight="1">
      <c r="A66" s="479" t="s">
        <v>1161</v>
      </c>
      <c r="B66" s="463" t="s">
        <v>1162</v>
      </c>
      <c r="C66" s="462" t="s">
        <v>385</v>
      </c>
      <c r="D66" s="447" t="s">
        <v>385</v>
      </c>
      <c r="E66" s="448">
        <v>0</v>
      </c>
      <c r="F66" s="448">
        <v>0</v>
      </c>
      <c r="G66" s="448">
        <v>0</v>
      </c>
      <c r="H66" s="448">
        <v>0</v>
      </c>
      <c r="I66" s="448">
        <v>0</v>
      </c>
      <c r="J66" s="448">
        <f t="shared" si="36"/>
        <v>0</v>
      </c>
      <c r="K66" s="448">
        <f t="shared" si="37"/>
        <v>0</v>
      </c>
      <c r="L66" s="448">
        <f t="shared" si="38"/>
        <v>0</v>
      </c>
      <c r="M66" s="448">
        <f t="shared" si="39"/>
        <v>0</v>
      </c>
      <c r="N66" s="448">
        <f t="shared" si="40"/>
        <v>0</v>
      </c>
      <c r="O66" s="448">
        <v>0</v>
      </c>
      <c r="P66" s="448">
        <v>0</v>
      </c>
      <c r="Q66" s="448">
        <v>0</v>
      </c>
      <c r="R66" s="448">
        <v>0</v>
      </c>
      <c r="S66" s="448">
        <v>0</v>
      </c>
      <c r="T66" s="448">
        <v>0</v>
      </c>
      <c r="U66" s="448">
        <v>0</v>
      </c>
      <c r="V66" s="448">
        <v>0</v>
      </c>
      <c r="W66" s="448">
        <v>0</v>
      </c>
      <c r="X66" s="448">
        <v>0</v>
      </c>
      <c r="Y66" s="448">
        <v>0</v>
      </c>
      <c r="Z66" s="448">
        <v>0</v>
      </c>
      <c r="AA66" s="448">
        <v>0</v>
      </c>
      <c r="AB66" s="448">
        <v>0</v>
      </c>
      <c r="AC66" s="448">
        <v>0</v>
      </c>
      <c r="AD66" s="448">
        <v>0</v>
      </c>
      <c r="AE66" s="448">
        <v>0</v>
      </c>
      <c r="AF66" s="448">
        <v>0</v>
      </c>
      <c r="AG66" s="448">
        <v>0</v>
      </c>
      <c r="AH66" s="448">
        <v>0</v>
      </c>
    </row>
    <row r="67" spans="1:34" s="52" customFormat="1" ht="54" customHeight="1">
      <c r="A67" s="431" t="s">
        <v>1163</v>
      </c>
      <c r="B67" s="418" t="s">
        <v>1164</v>
      </c>
      <c r="C67" s="416" t="s">
        <v>385</v>
      </c>
      <c r="D67" s="336" t="s">
        <v>385</v>
      </c>
      <c r="E67" s="337">
        <v>0</v>
      </c>
      <c r="F67" s="337">
        <v>0</v>
      </c>
      <c r="G67" s="337">
        <v>0</v>
      </c>
      <c r="H67" s="337">
        <v>0</v>
      </c>
      <c r="I67" s="337">
        <v>0</v>
      </c>
      <c r="J67" s="337">
        <f t="shared" si="36"/>
        <v>0</v>
      </c>
      <c r="K67" s="337">
        <f t="shared" si="37"/>
        <v>0</v>
      </c>
      <c r="L67" s="337">
        <f t="shared" si="38"/>
        <v>0</v>
      </c>
      <c r="M67" s="337">
        <f t="shared" si="39"/>
        <v>0</v>
      </c>
      <c r="N67" s="337">
        <f t="shared" si="40"/>
        <v>0</v>
      </c>
      <c r="O67" s="337">
        <v>0</v>
      </c>
      <c r="P67" s="337">
        <v>0</v>
      </c>
      <c r="Q67" s="337">
        <v>0</v>
      </c>
      <c r="R67" s="337">
        <v>0</v>
      </c>
      <c r="S67" s="337">
        <v>0</v>
      </c>
      <c r="T67" s="337">
        <v>0</v>
      </c>
      <c r="U67" s="337">
        <v>0</v>
      </c>
      <c r="V67" s="337">
        <v>0</v>
      </c>
      <c r="W67" s="337">
        <v>0</v>
      </c>
      <c r="X67" s="337">
        <v>0</v>
      </c>
      <c r="Y67" s="337">
        <v>0</v>
      </c>
      <c r="Z67" s="337">
        <v>0</v>
      </c>
      <c r="AA67" s="337">
        <v>0</v>
      </c>
      <c r="AB67" s="337">
        <v>0</v>
      </c>
      <c r="AC67" s="337">
        <v>0</v>
      </c>
      <c r="AD67" s="337">
        <v>0</v>
      </c>
      <c r="AE67" s="337">
        <v>0</v>
      </c>
      <c r="AF67" s="337">
        <v>0</v>
      </c>
      <c r="AG67" s="337">
        <v>0</v>
      </c>
      <c r="AH67" s="337">
        <v>0</v>
      </c>
    </row>
    <row r="68" spans="1:34" s="52" customFormat="1" ht="54" customHeight="1">
      <c r="A68" s="482" t="s">
        <v>1165</v>
      </c>
      <c r="B68" s="465" t="s">
        <v>1166</v>
      </c>
      <c r="C68" s="462" t="s">
        <v>385</v>
      </c>
      <c r="D68" s="447" t="s">
        <v>385</v>
      </c>
      <c r="E68" s="448">
        <v>0</v>
      </c>
      <c r="F68" s="448">
        <v>0</v>
      </c>
      <c r="G68" s="448">
        <v>0</v>
      </c>
      <c r="H68" s="448">
        <v>0</v>
      </c>
      <c r="I68" s="448">
        <v>0</v>
      </c>
      <c r="J68" s="448">
        <f t="shared" si="36"/>
        <v>0</v>
      </c>
      <c r="K68" s="448">
        <f t="shared" si="37"/>
        <v>0</v>
      </c>
      <c r="L68" s="448">
        <f t="shared" si="38"/>
        <v>0</v>
      </c>
      <c r="M68" s="448">
        <f t="shared" si="39"/>
        <v>0</v>
      </c>
      <c r="N68" s="448">
        <f t="shared" si="40"/>
        <v>0</v>
      </c>
      <c r="O68" s="448">
        <v>0</v>
      </c>
      <c r="P68" s="448">
        <v>0</v>
      </c>
      <c r="Q68" s="448">
        <v>0</v>
      </c>
      <c r="R68" s="448">
        <v>0</v>
      </c>
      <c r="S68" s="448">
        <v>0</v>
      </c>
      <c r="T68" s="448">
        <v>0</v>
      </c>
      <c r="U68" s="448">
        <v>0</v>
      </c>
      <c r="V68" s="448">
        <v>0</v>
      </c>
      <c r="W68" s="448">
        <v>0</v>
      </c>
      <c r="X68" s="448">
        <v>0</v>
      </c>
      <c r="Y68" s="448">
        <v>0</v>
      </c>
      <c r="Z68" s="448">
        <v>0</v>
      </c>
      <c r="AA68" s="448">
        <v>0</v>
      </c>
      <c r="AB68" s="448">
        <v>0</v>
      </c>
      <c r="AC68" s="448">
        <v>0</v>
      </c>
      <c r="AD68" s="448">
        <v>0</v>
      </c>
      <c r="AE68" s="448">
        <v>0</v>
      </c>
      <c r="AF68" s="448">
        <v>0</v>
      </c>
      <c r="AG68" s="448">
        <v>0</v>
      </c>
      <c r="AH68" s="448">
        <v>0</v>
      </c>
    </row>
    <row r="69" spans="1:34" s="52" customFormat="1" ht="54" customHeight="1">
      <c r="A69" s="482" t="s">
        <v>1167</v>
      </c>
      <c r="B69" s="465" t="s">
        <v>1168</v>
      </c>
      <c r="C69" s="462" t="s">
        <v>385</v>
      </c>
      <c r="D69" s="447" t="s">
        <v>385</v>
      </c>
      <c r="E69" s="448">
        <v>0</v>
      </c>
      <c r="F69" s="448">
        <v>0</v>
      </c>
      <c r="G69" s="448">
        <v>0</v>
      </c>
      <c r="H69" s="448">
        <v>0</v>
      </c>
      <c r="I69" s="448">
        <v>0</v>
      </c>
      <c r="J69" s="448">
        <f t="shared" si="36"/>
        <v>0</v>
      </c>
      <c r="K69" s="448">
        <f t="shared" si="37"/>
        <v>0</v>
      </c>
      <c r="L69" s="448">
        <f t="shared" si="38"/>
        <v>0</v>
      </c>
      <c r="M69" s="448">
        <f t="shared" si="39"/>
        <v>0</v>
      </c>
      <c r="N69" s="448">
        <f t="shared" si="40"/>
        <v>0</v>
      </c>
      <c r="O69" s="448">
        <v>0</v>
      </c>
      <c r="P69" s="448">
        <v>0</v>
      </c>
      <c r="Q69" s="448">
        <v>0</v>
      </c>
      <c r="R69" s="448">
        <v>0</v>
      </c>
      <c r="S69" s="448">
        <v>0</v>
      </c>
      <c r="T69" s="448">
        <v>0</v>
      </c>
      <c r="U69" s="448">
        <v>0</v>
      </c>
      <c r="V69" s="448">
        <v>0</v>
      </c>
      <c r="W69" s="448">
        <v>0</v>
      </c>
      <c r="X69" s="448">
        <v>0</v>
      </c>
      <c r="Y69" s="448">
        <v>0</v>
      </c>
      <c r="Z69" s="448">
        <v>0</v>
      </c>
      <c r="AA69" s="448">
        <v>0</v>
      </c>
      <c r="AB69" s="448">
        <v>0</v>
      </c>
      <c r="AC69" s="448">
        <v>0</v>
      </c>
      <c r="AD69" s="448">
        <v>0</v>
      </c>
      <c r="AE69" s="448">
        <v>0</v>
      </c>
      <c r="AF69" s="448">
        <v>0</v>
      </c>
      <c r="AG69" s="448">
        <v>0</v>
      </c>
      <c r="AH69" s="448">
        <v>0</v>
      </c>
    </row>
    <row r="70" spans="1:34" s="52" customFormat="1" ht="54" customHeight="1">
      <c r="A70" s="382" t="s">
        <v>486</v>
      </c>
      <c r="B70" s="367" t="s">
        <v>1169</v>
      </c>
      <c r="C70" s="368" t="s">
        <v>385</v>
      </c>
      <c r="D70" s="358" t="s">
        <v>385</v>
      </c>
      <c r="E70" s="359">
        <v>0</v>
      </c>
      <c r="F70" s="359">
        <v>0</v>
      </c>
      <c r="G70" s="359">
        <v>0</v>
      </c>
      <c r="H70" s="359">
        <v>0</v>
      </c>
      <c r="I70" s="359">
        <v>0</v>
      </c>
      <c r="J70" s="359">
        <f t="shared" si="36"/>
        <v>0</v>
      </c>
      <c r="K70" s="359">
        <f t="shared" si="37"/>
        <v>0</v>
      </c>
      <c r="L70" s="359">
        <f t="shared" si="38"/>
        <v>0</v>
      </c>
      <c r="M70" s="359">
        <f t="shared" si="39"/>
        <v>0</v>
      </c>
      <c r="N70" s="359">
        <f t="shared" si="40"/>
        <v>0</v>
      </c>
      <c r="O70" s="359">
        <v>0</v>
      </c>
      <c r="P70" s="359">
        <v>0</v>
      </c>
      <c r="Q70" s="359">
        <v>0</v>
      </c>
      <c r="R70" s="359">
        <v>0</v>
      </c>
      <c r="S70" s="359">
        <v>0</v>
      </c>
      <c r="T70" s="359">
        <v>0</v>
      </c>
      <c r="U70" s="359">
        <v>0</v>
      </c>
      <c r="V70" s="359">
        <v>0</v>
      </c>
      <c r="W70" s="359">
        <v>0</v>
      </c>
      <c r="X70" s="359">
        <v>0</v>
      </c>
      <c r="Y70" s="359">
        <v>0</v>
      </c>
      <c r="Z70" s="359">
        <v>0</v>
      </c>
      <c r="AA70" s="359">
        <v>0</v>
      </c>
      <c r="AB70" s="359">
        <v>0</v>
      </c>
      <c r="AC70" s="359">
        <v>0</v>
      </c>
      <c r="AD70" s="359">
        <v>0</v>
      </c>
      <c r="AE70" s="359">
        <v>0</v>
      </c>
      <c r="AF70" s="359">
        <v>0</v>
      </c>
      <c r="AG70" s="359">
        <v>0</v>
      </c>
      <c r="AH70" s="359">
        <v>0</v>
      </c>
    </row>
    <row r="71" spans="1:34" s="52" customFormat="1" ht="54" customHeight="1">
      <c r="A71" s="432" t="s">
        <v>1170</v>
      </c>
      <c r="B71" s="420" t="s">
        <v>1171</v>
      </c>
      <c r="C71" s="416" t="s">
        <v>385</v>
      </c>
      <c r="D71" s="336" t="s">
        <v>385</v>
      </c>
      <c r="E71" s="337">
        <v>0</v>
      </c>
      <c r="F71" s="337">
        <v>0</v>
      </c>
      <c r="G71" s="337">
        <v>0</v>
      </c>
      <c r="H71" s="337">
        <v>0</v>
      </c>
      <c r="I71" s="337">
        <v>0</v>
      </c>
      <c r="J71" s="337">
        <f t="shared" si="36"/>
        <v>0</v>
      </c>
      <c r="K71" s="337">
        <f t="shared" si="37"/>
        <v>0</v>
      </c>
      <c r="L71" s="337">
        <f t="shared" si="38"/>
        <v>0</v>
      </c>
      <c r="M71" s="337">
        <f t="shared" si="39"/>
        <v>0</v>
      </c>
      <c r="N71" s="337">
        <f t="shared" si="40"/>
        <v>0</v>
      </c>
      <c r="O71" s="337">
        <v>0</v>
      </c>
      <c r="P71" s="337">
        <v>0</v>
      </c>
      <c r="Q71" s="337">
        <v>0</v>
      </c>
      <c r="R71" s="337">
        <v>0</v>
      </c>
      <c r="S71" s="337">
        <v>0</v>
      </c>
      <c r="T71" s="337">
        <v>0</v>
      </c>
      <c r="U71" s="337">
        <v>0</v>
      </c>
      <c r="V71" s="337">
        <v>0</v>
      </c>
      <c r="W71" s="337">
        <v>0</v>
      </c>
      <c r="X71" s="337">
        <v>0</v>
      </c>
      <c r="Y71" s="337">
        <v>0</v>
      </c>
      <c r="Z71" s="337">
        <v>0</v>
      </c>
      <c r="AA71" s="337">
        <v>0</v>
      </c>
      <c r="AB71" s="337">
        <v>0</v>
      </c>
      <c r="AC71" s="337">
        <v>0</v>
      </c>
      <c r="AD71" s="337">
        <v>0</v>
      </c>
      <c r="AE71" s="337">
        <v>0</v>
      </c>
      <c r="AF71" s="337">
        <v>0</v>
      </c>
      <c r="AG71" s="337">
        <v>0</v>
      </c>
      <c r="AH71" s="337">
        <v>0</v>
      </c>
    </row>
    <row r="72" spans="1:34" s="52" customFormat="1" ht="54" customHeight="1">
      <c r="A72" s="432" t="s">
        <v>1172</v>
      </c>
      <c r="B72" s="420" t="s">
        <v>1173</v>
      </c>
      <c r="C72" s="416" t="s">
        <v>385</v>
      </c>
      <c r="D72" s="336" t="s">
        <v>385</v>
      </c>
      <c r="E72" s="337">
        <v>0</v>
      </c>
      <c r="F72" s="337">
        <v>0</v>
      </c>
      <c r="G72" s="337">
        <v>0</v>
      </c>
      <c r="H72" s="337">
        <v>0</v>
      </c>
      <c r="I72" s="337">
        <v>0</v>
      </c>
      <c r="J72" s="337">
        <f t="shared" si="36"/>
        <v>0</v>
      </c>
      <c r="K72" s="337">
        <f t="shared" si="37"/>
        <v>0</v>
      </c>
      <c r="L72" s="337">
        <f t="shared" si="38"/>
        <v>0</v>
      </c>
      <c r="M72" s="337">
        <f t="shared" si="39"/>
        <v>0</v>
      </c>
      <c r="N72" s="337">
        <f t="shared" si="40"/>
        <v>0</v>
      </c>
      <c r="O72" s="337">
        <v>0</v>
      </c>
      <c r="P72" s="337">
        <v>0</v>
      </c>
      <c r="Q72" s="337">
        <v>0</v>
      </c>
      <c r="R72" s="337">
        <v>0</v>
      </c>
      <c r="S72" s="337">
        <v>0</v>
      </c>
      <c r="T72" s="337">
        <v>0</v>
      </c>
      <c r="U72" s="337">
        <v>0</v>
      </c>
      <c r="V72" s="337">
        <v>0</v>
      </c>
      <c r="W72" s="337">
        <v>0</v>
      </c>
      <c r="X72" s="337">
        <v>0</v>
      </c>
      <c r="Y72" s="337">
        <v>0</v>
      </c>
      <c r="Z72" s="337">
        <v>0</v>
      </c>
      <c r="AA72" s="337">
        <v>0</v>
      </c>
      <c r="AB72" s="337">
        <v>0</v>
      </c>
      <c r="AC72" s="337">
        <v>0</v>
      </c>
      <c r="AD72" s="337">
        <v>0</v>
      </c>
      <c r="AE72" s="337">
        <v>0</v>
      </c>
      <c r="AF72" s="337">
        <v>0</v>
      </c>
      <c r="AG72" s="337">
        <v>0</v>
      </c>
      <c r="AH72" s="337">
        <v>0</v>
      </c>
    </row>
    <row r="73" spans="1:34" s="52" customFormat="1" ht="28.5">
      <c r="A73" s="355" t="s">
        <v>429</v>
      </c>
      <c r="B73" s="364" t="s">
        <v>430</v>
      </c>
      <c r="C73" s="358" t="s">
        <v>385</v>
      </c>
      <c r="D73" s="358" t="s">
        <v>385</v>
      </c>
      <c r="E73" s="359">
        <f>E74+E75+E76+E77+E78</f>
        <v>0.26</v>
      </c>
      <c r="F73" s="359">
        <f t="shared" ref="F73:J73" si="181">F74+F75+F76+F77+F78</f>
        <v>0</v>
      </c>
      <c r="G73" s="359">
        <f t="shared" si="181"/>
        <v>4.72</v>
      </c>
      <c r="H73" s="359">
        <f t="shared" si="181"/>
        <v>0</v>
      </c>
      <c r="I73" s="359">
        <f t="shared" si="181"/>
        <v>0</v>
      </c>
      <c r="J73" s="359">
        <f t="shared" si="181"/>
        <v>0.26</v>
      </c>
      <c r="K73" s="359">
        <f t="shared" ref="K73" si="182">K74+K75+K76+K77+K78</f>
        <v>0</v>
      </c>
      <c r="L73" s="359">
        <f t="shared" ref="L73" si="183">L74+L75+L76+L77+L78</f>
        <v>5.1999999999999993</v>
      </c>
      <c r="M73" s="359">
        <f t="shared" ref="M73" si="184">M74+M75+M76+M77+M78</f>
        <v>0</v>
      </c>
      <c r="N73" s="359">
        <f t="shared" ref="N73:O73" si="185">N74+N75+N76+N77+N78</f>
        <v>0</v>
      </c>
      <c r="O73" s="359">
        <f t="shared" si="185"/>
        <v>0</v>
      </c>
      <c r="P73" s="359">
        <f t="shared" ref="P73" si="186">P74+P75+P76+P77+P78</f>
        <v>0</v>
      </c>
      <c r="Q73" s="359">
        <f t="shared" ref="Q73" si="187">Q74+Q75+Q76+Q77+Q78</f>
        <v>0</v>
      </c>
      <c r="R73" s="359">
        <f t="shared" ref="R73" si="188">R74+R75+R76+R77+R78</f>
        <v>0</v>
      </c>
      <c r="S73" s="359">
        <f t="shared" ref="S73:T73" si="189">S74+S75+S76+S77+S78</f>
        <v>0</v>
      </c>
      <c r="T73" s="359">
        <f t="shared" si="189"/>
        <v>0</v>
      </c>
      <c r="U73" s="359">
        <f t="shared" ref="U73" si="190">U74+U75+U76+U77+U78</f>
        <v>0</v>
      </c>
      <c r="V73" s="359">
        <f t="shared" ref="V73" si="191">V74+V75+V76+V77+V78</f>
        <v>0</v>
      </c>
      <c r="W73" s="359">
        <f t="shared" ref="W73" si="192">W74+W75+W76+W77+W78</f>
        <v>0</v>
      </c>
      <c r="X73" s="359">
        <f t="shared" ref="X73:Y73" si="193">X74+X75+X76+X77+X78</f>
        <v>0</v>
      </c>
      <c r="Y73" s="359">
        <f t="shared" si="193"/>
        <v>0</v>
      </c>
      <c r="Z73" s="359">
        <f t="shared" ref="Z73" si="194">Z74+Z75+Z76+Z77+Z78</f>
        <v>0</v>
      </c>
      <c r="AA73" s="359">
        <f t="shared" ref="AA73" si="195">AA74+AA75+AA76+AA77+AA78</f>
        <v>0</v>
      </c>
      <c r="AB73" s="359">
        <f t="shared" ref="AB73" si="196">AB74+AB75+AB76+AB77+AB78</f>
        <v>0</v>
      </c>
      <c r="AC73" s="359">
        <f t="shared" ref="AC73:AD73" si="197">AC74+AC75+AC76+AC77+AC78</f>
        <v>0</v>
      </c>
      <c r="AD73" s="359">
        <f t="shared" si="197"/>
        <v>0.26</v>
      </c>
      <c r="AE73" s="359">
        <f t="shared" ref="AE73" si="198">AE74+AE75+AE76+AE77+AE78</f>
        <v>0</v>
      </c>
      <c r="AF73" s="359">
        <f t="shared" ref="AF73" si="199">AF74+AF75+AF76+AF77+AF78</f>
        <v>5.1999999999999993</v>
      </c>
      <c r="AG73" s="359">
        <f t="shared" ref="AG73" si="200">AG74+AG75+AG76+AG77+AG78</f>
        <v>0</v>
      </c>
      <c r="AH73" s="359">
        <f t="shared" ref="AH73" si="201">AH74+AH75+AH76+AH77+AH78</f>
        <v>0</v>
      </c>
    </row>
    <row r="74" spans="1:34" ht="30">
      <c r="A74" s="77" t="s">
        <v>431</v>
      </c>
      <c r="B74" s="84" t="s">
        <v>432</v>
      </c>
      <c r="C74" s="87" t="s">
        <v>433</v>
      </c>
      <c r="D74" s="86" t="s">
        <v>385</v>
      </c>
      <c r="E74" s="90">
        <v>0.16</v>
      </c>
      <c r="F74" s="90">
        <v>0</v>
      </c>
      <c r="G74" s="90">
        <v>0</v>
      </c>
      <c r="H74" s="90">
        <v>0</v>
      </c>
      <c r="I74" s="90">
        <v>0</v>
      </c>
      <c r="J74" s="242">
        <f t="shared" si="20"/>
        <v>0.16</v>
      </c>
      <c r="K74" s="242">
        <f t="shared" si="21"/>
        <v>0</v>
      </c>
      <c r="L74" s="242">
        <f t="shared" si="22"/>
        <v>0</v>
      </c>
      <c r="M74" s="242">
        <f t="shared" si="23"/>
        <v>0</v>
      </c>
      <c r="N74" s="242">
        <f t="shared" si="24"/>
        <v>0</v>
      </c>
      <c r="O74" s="90">
        <v>0</v>
      </c>
      <c r="P74" s="90">
        <v>0</v>
      </c>
      <c r="Q74" s="90">
        <v>0</v>
      </c>
      <c r="R74" s="90">
        <v>0</v>
      </c>
      <c r="S74" s="90">
        <v>0</v>
      </c>
      <c r="T74" s="90">
        <v>0</v>
      </c>
      <c r="U74" s="90">
        <v>0</v>
      </c>
      <c r="V74" s="90">
        <v>0</v>
      </c>
      <c r="W74" s="90">
        <v>0</v>
      </c>
      <c r="X74" s="90">
        <v>0</v>
      </c>
      <c r="Y74" s="90">
        <v>0</v>
      </c>
      <c r="Z74" s="90">
        <v>0</v>
      </c>
      <c r="AA74" s="90">
        <v>0</v>
      </c>
      <c r="AB74" s="90">
        <v>0</v>
      </c>
      <c r="AC74" s="90">
        <v>0</v>
      </c>
      <c r="AD74" s="90">
        <v>0.16</v>
      </c>
      <c r="AE74" s="90">
        <v>0</v>
      </c>
      <c r="AF74" s="90">
        <v>0</v>
      </c>
      <c r="AG74" s="90">
        <v>0</v>
      </c>
      <c r="AH74" s="90">
        <v>0</v>
      </c>
    </row>
    <row r="75" spans="1:34" ht="30">
      <c r="A75" s="77" t="s">
        <v>444</v>
      </c>
      <c r="B75" s="84" t="s">
        <v>435</v>
      </c>
      <c r="C75" s="87" t="s">
        <v>436</v>
      </c>
      <c r="D75" s="86" t="s">
        <v>385</v>
      </c>
      <c r="E75" s="90">
        <v>0</v>
      </c>
      <c r="F75" s="90">
        <v>0</v>
      </c>
      <c r="G75" s="90">
        <v>0.1</v>
      </c>
      <c r="H75" s="90">
        <v>0</v>
      </c>
      <c r="I75" s="90">
        <v>0</v>
      </c>
      <c r="J75" s="242">
        <f t="shared" si="20"/>
        <v>0</v>
      </c>
      <c r="K75" s="242">
        <f t="shared" si="21"/>
        <v>0</v>
      </c>
      <c r="L75" s="242">
        <f t="shared" si="22"/>
        <v>0.3</v>
      </c>
      <c r="M75" s="242">
        <f t="shared" si="23"/>
        <v>0</v>
      </c>
      <c r="N75" s="242">
        <f t="shared" si="24"/>
        <v>0</v>
      </c>
      <c r="O75" s="90">
        <v>0</v>
      </c>
      <c r="P75" s="90">
        <v>0</v>
      </c>
      <c r="Q75" s="90">
        <v>0</v>
      </c>
      <c r="R75" s="90">
        <v>0</v>
      </c>
      <c r="S75" s="90">
        <v>0</v>
      </c>
      <c r="T75" s="90">
        <v>0</v>
      </c>
      <c r="U75" s="90">
        <v>0</v>
      </c>
      <c r="V75" s="90">
        <v>0</v>
      </c>
      <c r="W75" s="90">
        <v>0</v>
      </c>
      <c r="X75" s="90">
        <v>0</v>
      </c>
      <c r="Y75" s="90">
        <v>0</v>
      </c>
      <c r="Z75" s="90">
        <v>0</v>
      </c>
      <c r="AA75" s="90">
        <v>0</v>
      </c>
      <c r="AB75" s="90">
        <v>0</v>
      </c>
      <c r="AC75" s="90">
        <v>0</v>
      </c>
      <c r="AD75" s="90">
        <v>0</v>
      </c>
      <c r="AE75" s="90">
        <v>0</v>
      </c>
      <c r="AF75" s="90">
        <v>0.3</v>
      </c>
      <c r="AG75" s="90">
        <v>0</v>
      </c>
      <c r="AH75" s="90">
        <v>0</v>
      </c>
    </row>
    <row r="76" spans="1:34" ht="30">
      <c r="A76" s="77" t="s">
        <v>434</v>
      </c>
      <c r="B76" s="84" t="s">
        <v>438</v>
      </c>
      <c r="C76" s="87" t="s">
        <v>439</v>
      </c>
      <c r="D76" s="86" t="s">
        <v>385</v>
      </c>
      <c r="E76" s="90">
        <v>0</v>
      </c>
      <c r="F76" s="90">
        <v>0</v>
      </c>
      <c r="G76" s="90">
        <v>3.92</v>
      </c>
      <c r="H76" s="90">
        <v>0</v>
      </c>
      <c r="I76" s="90">
        <v>0</v>
      </c>
      <c r="J76" s="242">
        <f t="shared" si="20"/>
        <v>0</v>
      </c>
      <c r="K76" s="242">
        <f t="shared" si="21"/>
        <v>0</v>
      </c>
      <c r="L76" s="242">
        <f t="shared" si="22"/>
        <v>4.0999999999999996</v>
      </c>
      <c r="M76" s="242">
        <f t="shared" si="23"/>
        <v>0</v>
      </c>
      <c r="N76" s="242">
        <f t="shared" si="24"/>
        <v>0</v>
      </c>
      <c r="O76" s="90">
        <v>0</v>
      </c>
      <c r="P76" s="90">
        <v>0</v>
      </c>
      <c r="Q76" s="90">
        <v>0</v>
      </c>
      <c r="R76" s="90">
        <v>0</v>
      </c>
      <c r="S76" s="90">
        <v>0</v>
      </c>
      <c r="T76" s="90">
        <v>0</v>
      </c>
      <c r="U76" s="90">
        <v>0</v>
      </c>
      <c r="V76" s="90">
        <v>0</v>
      </c>
      <c r="W76" s="90">
        <v>0</v>
      </c>
      <c r="X76" s="90">
        <v>0</v>
      </c>
      <c r="Y76" s="90">
        <v>0</v>
      </c>
      <c r="Z76" s="90">
        <v>0</v>
      </c>
      <c r="AA76" s="90">
        <v>0</v>
      </c>
      <c r="AB76" s="90">
        <v>0</v>
      </c>
      <c r="AC76" s="90">
        <v>0</v>
      </c>
      <c r="AD76" s="90">
        <v>0</v>
      </c>
      <c r="AE76" s="90">
        <v>0</v>
      </c>
      <c r="AF76" s="90">
        <v>4.0999999999999996</v>
      </c>
      <c r="AG76" s="90">
        <v>0</v>
      </c>
      <c r="AH76" s="90">
        <v>0</v>
      </c>
    </row>
    <row r="77" spans="1:34" ht="30">
      <c r="A77" s="77" t="s">
        <v>1176</v>
      </c>
      <c r="B77" s="321" t="s">
        <v>1174</v>
      </c>
      <c r="C77" s="323" t="s">
        <v>1177</v>
      </c>
      <c r="D77" s="86" t="s">
        <v>385</v>
      </c>
      <c r="E77" s="90">
        <v>0</v>
      </c>
      <c r="F77" s="90">
        <v>0</v>
      </c>
      <c r="G77" s="90">
        <v>0.7</v>
      </c>
      <c r="H77" s="90">
        <v>0</v>
      </c>
      <c r="I77" s="90">
        <v>0</v>
      </c>
      <c r="J77" s="242">
        <f t="shared" ref="J77:J79" si="202">O77+T77+Y77+AD77</f>
        <v>0</v>
      </c>
      <c r="K77" s="242">
        <f t="shared" ref="K77:K79" si="203">P77+U77+Z77+AE77</f>
        <v>0</v>
      </c>
      <c r="L77" s="242">
        <f t="shared" ref="L77:L79" si="204">Q77+V77+AA77+AF77</f>
        <v>0.8</v>
      </c>
      <c r="M77" s="242">
        <f t="shared" ref="M77:M79" si="205">R77+W77+AB77+AG77</f>
        <v>0</v>
      </c>
      <c r="N77" s="242">
        <f t="shared" ref="N77:N79" si="206">S77+X77+AC77+AH77</f>
        <v>0</v>
      </c>
      <c r="O77" s="90">
        <v>0</v>
      </c>
      <c r="P77" s="90">
        <v>0</v>
      </c>
      <c r="Q77" s="90">
        <v>0</v>
      </c>
      <c r="R77" s="90">
        <v>0</v>
      </c>
      <c r="S77" s="90">
        <v>0</v>
      </c>
      <c r="T77" s="90">
        <v>0</v>
      </c>
      <c r="U77" s="90">
        <v>0</v>
      </c>
      <c r="V77" s="90">
        <v>0</v>
      </c>
      <c r="W77" s="90">
        <v>0</v>
      </c>
      <c r="X77" s="90">
        <v>0</v>
      </c>
      <c r="Y77" s="90">
        <v>0</v>
      </c>
      <c r="Z77" s="90">
        <v>0</v>
      </c>
      <c r="AA77" s="90">
        <v>0</v>
      </c>
      <c r="AB77" s="90">
        <v>0</v>
      </c>
      <c r="AC77" s="90">
        <v>0</v>
      </c>
      <c r="AD77" s="90">
        <v>0</v>
      </c>
      <c r="AE77" s="90">
        <v>0</v>
      </c>
      <c r="AF77" s="90">
        <v>0.8</v>
      </c>
      <c r="AG77" s="90">
        <v>0</v>
      </c>
      <c r="AH77" s="90">
        <v>0</v>
      </c>
    </row>
    <row r="78" spans="1:34" ht="30">
      <c r="A78" s="77" t="s">
        <v>437</v>
      </c>
      <c r="B78" s="78" t="s">
        <v>1175</v>
      </c>
      <c r="C78" s="324" t="s">
        <v>1178</v>
      </c>
      <c r="D78" s="86" t="s">
        <v>385</v>
      </c>
      <c r="E78" s="90">
        <v>0.1</v>
      </c>
      <c r="F78" s="90">
        <v>0</v>
      </c>
      <c r="G78" s="90">
        <v>0</v>
      </c>
      <c r="H78" s="90">
        <v>0</v>
      </c>
      <c r="I78" s="90">
        <v>0</v>
      </c>
      <c r="J78" s="242">
        <f t="shared" si="202"/>
        <v>0.1</v>
      </c>
      <c r="K78" s="242">
        <f t="shared" si="203"/>
        <v>0</v>
      </c>
      <c r="L78" s="242">
        <f t="shared" si="204"/>
        <v>0</v>
      </c>
      <c r="M78" s="242">
        <f t="shared" si="205"/>
        <v>0</v>
      </c>
      <c r="N78" s="242">
        <f t="shared" si="206"/>
        <v>0</v>
      </c>
      <c r="O78" s="90">
        <v>0</v>
      </c>
      <c r="P78" s="90">
        <v>0</v>
      </c>
      <c r="Q78" s="90">
        <v>0</v>
      </c>
      <c r="R78" s="90">
        <v>0</v>
      </c>
      <c r="S78" s="90">
        <v>0</v>
      </c>
      <c r="T78" s="90">
        <v>0</v>
      </c>
      <c r="U78" s="90">
        <v>0</v>
      </c>
      <c r="V78" s="90">
        <v>0</v>
      </c>
      <c r="W78" s="90">
        <v>0</v>
      </c>
      <c r="X78" s="90">
        <v>0</v>
      </c>
      <c r="Y78" s="90">
        <v>0</v>
      </c>
      <c r="Z78" s="90">
        <v>0</v>
      </c>
      <c r="AA78" s="90">
        <v>0</v>
      </c>
      <c r="AB78" s="90">
        <v>0</v>
      </c>
      <c r="AC78" s="90">
        <v>0</v>
      </c>
      <c r="AD78" s="90">
        <v>0.1</v>
      </c>
      <c r="AE78" s="90">
        <v>0</v>
      </c>
      <c r="AF78" s="90">
        <v>0</v>
      </c>
      <c r="AG78" s="90">
        <v>0</v>
      </c>
      <c r="AH78" s="90">
        <v>0</v>
      </c>
    </row>
    <row r="79" spans="1:34" ht="27" customHeight="1">
      <c r="A79" s="383" t="s">
        <v>489</v>
      </c>
      <c r="B79" s="364" t="s">
        <v>1196</v>
      </c>
      <c r="C79" s="364" t="s">
        <v>385</v>
      </c>
      <c r="D79" s="365" t="s">
        <v>385</v>
      </c>
      <c r="E79" s="369">
        <v>0</v>
      </c>
      <c r="F79" s="369">
        <v>0</v>
      </c>
      <c r="G79" s="369">
        <v>0</v>
      </c>
      <c r="H79" s="369">
        <v>0</v>
      </c>
      <c r="I79" s="369">
        <v>0</v>
      </c>
      <c r="J79" s="376">
        <f t="shared" si="202"/>
        <v>0</v>
      </c>
      <c r="K79" s="376">
        <f t="shared" si="203"/>
        <v>0</v>
      </c>
      <c r="L79" s="376">
        <f t="shared" si="204"/>
        <v>0</v>
      </c>
      <c r="M79" s="376">
        <f t="shared" si="205"/>
        <v>0</v>
      </c>
      <c r="N79" s="376">
        <f t="shared" si="206"/>
        <v>0</v>
      </c>
      <c r="O79" s="369">
        <v>0</v>
      </c>
      <c r="P79" s="369">
        <v>0</v>
      </c>
      <c r="Q79" s="369">
        <v>0</v>
      </c>
      <c r="R79" s="369">
        <v>0</v>
      </c>
      <c r="S79" s="369">
        <v>0</v>
      </c>
      <c r="T79" s="369">
        <v>0</v>
      </c>
      <c r="U79" s="369">
        <v>0</v>
      </c>
      <c r="V79" s="369">
        <v>0</v>
      </c>
      <c r="W79" s="369">
        <v>0</v>
      </c>
      <c r="X79" s="369">
        <v>0</v>
      </c>
      <c r="Y79" s="369">
        <v>0</v>
      </c>
      <c r="Z79" s="369">
        <v>0</v>
      </c>
      <c r="AA79" s="369">
        <v>0</v>
      </c>
      <c r="AB79" s="369">
        <v>0</v>
      </c>
      <c r="AC79" s="369">
        <v>0</v>
      </c>
      <c r="AD79" s="369">
        <v>0</v>
      </c>
      <c r="AE79" s="369">
        <v>0</v>
      </c>
      <c r="AF79" s="369">
        <v>0</v>
      </c>
      <c r="AG79" s="369">
        <v>0</v>
      </c>
      <c r="AH79" s="369">
        <v>0</v>
      </c>
    </row>
    <row r="80" spans="1:34" ht="28.5">
      <c r="A80" s="355" t="s">
        <v>440</v>
      </c>
      <c r="B80" s="364" t="s">
        <v>441</v>
      </c>
      <c r="C80" s="364" t="s">
        <v>385</v>
      </c>
      <c r="D80" s="365" t="s">
        <v>385</v>
      </c>
      <c r="E80" s="369">
        <v>0</v>
      </c>
      <c r="F80" s="369">
        <v>0</v>
      </c>
      <c r="G80" s="369">
        <v>0</v>
      </c>
      <c r="H80" s="369">
        <v>0</v>
      </c>
      <c r="I80" s="369">
        <v>0</v>
      </c>
      <c r="J80" s="376">
        <f t="shared" si="20"/>
        <v>0</v>
      </c>
      <c r="K80" s="376">
        <f t="shared" si="21"/>
        <v>0</v>
      </c>
      <c r="L80" s="376">
        <f t="shared" si="22"/>
        <v>0</v>
      </c>
      <c r="M80" s="376">
        <f t="shared" si="23"/>
        <v>0</v>
      </c>
      <c r="N80" s="376">
        <f t="shared" si="24"/>
        <v>0</v>
      </c>
      <c r="O80" s="369">
        <v>0</v>
      </c>
      <c r="P80" s="369">
        <v>0</v>
      </c>
      <c r="Q80" s="369">
        <v>0</v>
      </c>
      <c r="R80" s="369">
        <v>0</v>
      </c>
      <c r="S80" s="369">
        <v>0</v>
      </c>
      <c r="T80" s="369">
        <v>0</v>
      </c>
      <c r="U80" s="369">
        <v>0</v>
      </c>
      <c r="V80" s="369">
        <v>0</v>
      </c>
      <c r="W80" s="369">
        <v>0</v>
      </c>
      <c r="X80" s="369">
        <v>0</v>
      </c>
      <c r="Y80" s="369">
        <v>0</v>
      </c>
      <c r="Z80" s="369">
        <v>0</v>
      </c>
      <c r="AA80" s="369">
        <v>0</v>
      </c>
      <c r="AB80" s="369">
        <v>0</v>
      </c>
      <c r="AC80" s="369">
        <v>0</v>
      </c>
      <c r="AD80" s="369">
        <v>0</v>
      </c>
      <c r="AE80" s="369">
        <v>0</v>
      </c>
      <c r="AF80" s="369">
        <v>0</v>
      </c>
      <c r="AG80" s="369">
        <v>0</v>
      </c>
      <c r="AH80" s="369">
        <v>0</v>
      </c>
    </row>
    <row r="81" spans="1:34" s="54" customFormat="1" ht="24.75" customHeight="1">
      <c r="A81" s="535" t="s">
        <v>31</v>
      </c>
      <c r="B81" s="536"/>
      <c r="C81" s="537"/>
      <c r="D81" s="377" t="s">
        <v>284</v>
      </c>
      <c r="E81" s="377" t="s">
        <v>284</v>
      </c>
      <c r="F81" s="377" t="s">
        <v>284</v>
      </c>
      <c r="G81" s="378">
        <f>G21</f>
        <v>16.524999999999999</v>
      </c>
      <c r="H81" s="377" t="s">
        <v>284</v>
      </c>
      <c r="I81" s="378">
        <f>I21</f>
        <v>358</v>
      </c>
      <c r="J81" s="379" t="s">
        <v>284</v>
      </c>
      <c r="K81" s="379" t="s">
        <v>284</v>
      </c>
      <c r="L81" s="379" t="s">
        <v>284</v>
      </c>
      <c r="M81" s="379" t="s">
        <v>284</v>
      </c>
      <c r="N81" s="379" t="s">
        <v>284</v>
      </c>
      <c r="O81" s="379" t="s">
        <v>284</v>
      </c>
      <c r="P81" s="379" t="s">
        <v>284</v>
      </c>
      <c r="Q81" s="379" t="s">
        <v>284</v>
      </c>
      <c r="R81" s="379" t="s">
        <v>284</v>
      </c>
      <c r="S81" s="379" t="s">
        <v>284</v>
      </c>
      <c r="T81" s="379" t="s">
        <v>284</v>
      </c>
      <c r="U81" s="379" t="s">
        <v>284</v>
      </c>
      <c r="V81" s="379" t="s">
        <v>284</v>
      </c>
      <c r="W81" s="379" t="s">
        <v>284</v>
      </c>
      <c r="X81" s="377" t="s">
        <v>284</v>
      </c>
      <c r="Y81" s="380" t="s">
        <v>284</v>
      </c>
      <c r="Z81" s="380" t="s">
        <v>284</v>
      </c>
      <c r="AA81" s="380" t="s">
        <v>284</v>
      </c>
      <c r="AB81" s="380" t="s">
        <v>284</v>
      </c>
      <c r="AC81" s="380" t="s">
        <v>284</v>
      </c>
      <c r="AD81" s="380" t="s">
        <v>284</v>
      </c>
      <c r="AE81" s="380" t="s">
        <v>284</v>
      </c>
      <c r="AF81" s="380" t="s">
        <v>284</v>
      </c>
      <c r="AG81" s="380" t="s">
        <v>284</v>
      </c>
      <c r="AH81" s="380" t="s">
        <v>284</v>
      </c>
    </row>
    <row r="82" spans="1:34">
      <c r="A82" s="2"/>
    </row>
    <row r="83" spans="1:34">
      <c r="A83" s="2"/>
    </row>
  </sheetData>
  <mergeCells count="26">
    <mergeCell ref="E16:AH16"/>
    <mergeCell ref="E17:I17"/>
    <mergeCell ref="J17:AH17"/>
    <mergeCell ref="E18:I18"/>
    <mergeCell ref="J18:N18"/>
    <mergeCell ref="O18:S18"/>
    <mergeCell ref="T18:X18"/>
    <mergeCell ref="Y18:AC18"/>
    <mergeCell ref="AD18:AH18"/>
    <mergeCell ref="A81:C81"/>
    <mergeCell ref="A16:A19"/>
    <mergeCell ref="B16:B19"/>
    <mergeCell ref="C16:C19"/>
    <mergeCell ref="D16:D19"/>
    <mergeCell ref="A5:T5"/>
    <mergeCell ref="A4:AH4"/>
    <mergeCell ref="X1:AA1"/>
    <mergeCell ref="X2:AA2"/>
    <mergeCell ref="X3:AA3"/>
    <mergeCell ref="A6:T6"/>
    <mergeCell ref="A7:T7"/>
    <mergeCell ref="A8:T8"/>
    <mergeCell ref="A9:T9"/>
    <mergeCell ref="A12:T12"/>
    <mergeCell ref="A10:T10"/>
    <mergeCell ref="A11:T11"/>
  </mergeCells>
  <pageMargins left="0.23622047244094491" right="0.15748031496062992" top="0.74803149606299213" bottom="0.74803149606299213" header="0.31496062992125984" footer="0.31496062992125984"/>
  <pageSetup paperSize="9" scale="7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6"/>
  <sheetViews>
    <sheetView topLeftCell="AU66" zoomScale="75" zoomScaleNormal="75" workbookViewId="0">
      <selection activeCell="BY81" sqref="BY81"/>
    </sheetView>
  </sheetViews>
  <sheetFormatPr defaultRowHeight="15"/>
  <cols>
    <col min="1" max="1" width="8.140625" customWidth="1"/>
    <col min="2" max="2" width="50.7109375" customWidth="1"/>
    <col min="3" max="3" width="13" customWidth="1"/>
    <col min="4" max="4" width="18.28515625" customWidth="1"/>
    <col min="5" max="5" width="9.5703125" customWidth="1"/>
    <col min="6" max="6" width="9.42578125" customWidth="1"/>
    <col min="7" max="7" width="9.7109375" customWidth="1"/>
    <col min="8" max="8" width="10.140625" customWidth="1"/>
    <col min="12" max="12" width="9.5703125" customWidth="1"/>
    <col min="13" max="15" width="9.85546875" customWidth="1"/>
    <col min="19" max="19" width="9.7109375" customWidth="1"/>
    <col min="20" max="20" width="9.5703125" customWidth="1"/>
    <col min="21" max="21" width="9.85546875" customWidth="1"/>
    <col min="22" max="22" width="9.5703125" customWidth="1"/>
    <col min="23" max="23" width="8.28515625" customWidth="1"/>
    <col min="24" max="24" width="8.5703125" customWidth="1"/>
    <col min="28" max="28" width="9.5703125" customWidth="1"/>
    <col min="29" max="29" width="9.7109375" customWidth="1"/>
    <col min="31" max="31" width="8.5703125" customWidth="1"/>
    <col min="32" max="32" width="8.140625" customWidth="1"/>
    <col min="35" max="35" width="9.7109375" customWidth="1"/>
    <col min="36" max="36" width="9.5703125" customWidth="1"/>
    <col min="38" max="39" width="8.5703125" customWidth="1"/>
    <col min="45" max="45" width="10.28515625" customWidth="1"/>
    <col min="67" max="67" width="9.7109375" customWidth="1"/>
    <col min="68" max="74" width="9.140625" customWidth="1"/>
    <col min="82" max="82" width="27" customWidth="1"/>
  </cols>
  <sheetData>
    <row r="1" spans="1:82" ht="24" customHeight="1">
      <c r="AH1" s="514" t="s">
        <v>185</v>
      </c>
      <c r="AI1" s="514"/>
      <c r="AJ1" s="514"/>
      <c r="AK1" s="514"/>
    </row>
    <row r="2" spans="1:82" ht="16.5" customHeight="1">
      <c r="AH2" s="514" t="s">
        <v>19</v>
      </c>
      <c r="AI2" s="514"/>
      <c r="AJ2" s="514"/>
      <c r="AK2" s="514"/>
    </row>
    <row r="3" spans="1:82" ht="18" customHeight="1">
      <c r="AH3" s="514" t="s">
        <v>20</v>
      </c>
      <c r="AI3" s="514"/>
      <c r="AJ3" s="514"/>
      <c r="AK3" s="514"/>
    </row>
    <row r="4" spans="1:82" ht="20.25" customHeight="1">
      <c r="A4" s="504" t="s">
        <v>303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4"/>
      <c r="AJ4" s="504"/>
      <c r="AK4" s="504"/>
    </row>
    <row r="5" spans="1:82" ht="16.5" customHeight="1">
      <c r="A5" s="499" t="s">
        <v>1184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</row>
    <row r="6" spans="1:82" ht="18.75" customHeight="1">
      <c r="A6" s="499" t="s">
        <v>274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5"/>
      <c r="V6" s="45"/>
      <c r="W6" s="45"/>
      <c r="X6" s="45"/>
      <c r="Y6" s="45"/>
      <c r="Z6" s="45"/>
      <c r="AA6" s="45"/>
    </row>
    <row r="7" spans="1:82" ht="12.75" customHeight="1">
      <c r="A7" s="500" t="s">
        <v>21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44"/>
      <c r="V7" s="44"/>
      <c r="W7" s="44"/>
      <c r="X7" s="44"/>
      <c r="Y7" s="44"/>
      <c r="Z7" s="44"/>
      <c r="AA7" s="44"/>
    </row>
    <row r="8" spans="1:82" ht="23.25" customHeight="1">
      <c r="A8" s="499" t="s">
        <v>1190</v>
      </c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5"/>
      <c r="V8" s="45"/>
      <c r="W8" s="45"/>
      <c r="X8" s="45"/>
      <c r="Y8" s="45"/>
      <c r="Z8" s="45"/>
      <c r="AA8" s="45"/>
    </row>
    <row r="9" spans="1:82" ht="20.25" customHeight="1">
      <c r="A9" s="504" t="s">
        <v>1194</v>
      </c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  <c r="U9" s="45"/>
      <c r="V9" s="45"/>
      <c r="W9" s="45"/>
      <c r="X9" s="45"/>
      <c r="Y9" s="45"/>
      <c r="Z9" s="45"/>
      <c r="AA9" s="45"/>
    </row>
    <row r="10" spans="1:82" ht="27" customHeight="1">
      <c r="A10" s="520" t="s">
        <v>1192</v>
      </c>
      <c r="B10" s="520"/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0"/>
      <c r="N10" s="520"/>
      <c r="O10" s="520"/>
      <c r="P10" s="520"/>
      <c r="Q10" s="520"/>
      <c r="R10" s="520"/>
      <c r="S10" s="520"/>
      <c r="T10" s="520"/>
      <c r="U10" s="45"/>
      <c r="V10" s="45"/>
      <c r="W10" s="45"/>
      <c r="X10" s="45"/>
      <c r="Y10" s="45"/>
      <c r="Z10" s="45"/>
      <c r="AA10" s="45"/>
    </row>
    <row r="11" spans="1:82" ht="27" customHeight="1">
      <c r="A11" s="520" t="s">
        <v>1193</v>
      </c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P11" s="520"/>
      <c r="Q11" s="520"/>
      <c r="R11" s="520"/>
      <c r="S11" s="520"/>
      <c r="T11" s="520"/>
      <c r="U11" s="45"/>
      <c r="V11" s="45"/>
      <c r="W11" s="45"/>
      <c r="X11" s="45"/>
      <c r="Y11" s="45"/>
      <c r="Z11" s="45"/>
      <c r="AA11" s="45"/>
    </row>
    <row r="12" spans="1:82" ht="18.75" customHeight="1">
      <c r="A12" s="500" t="s">
        <v>63</v>
      </c>
      <c r="B12" s="500"/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44"/>
      <c r="V12" s="44"/>
      <c r="W12" s="44"/>
      <c r="X12" s="44"/>
      <c r="Y12" s="44"/>
      <c r="Z12" s="44"/>
      <c r="AA12" s="44"/>
    </row>
    <row r="13" spans="1:82" ht="18.75" hidden="1" customHeight="1">
      <c r="A13" s="302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44"/>
      <c r="V13" s="44"/>
      <c r="W13" s="44"/>
      <c r="X13" s="44"/>
      <c r="Y13" s="44"/>
      <c r="Z13" s="44"/>
      <c r="AA13" s="44"/>
    </row>
    <row r="14" spans="1:82" ht="18.75" hidden="1" customHeight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44"/>
      <c r="V14" s="44"/>
      <c r="W14" s="44"/>
      <c r="X14" s="44"/>
      <c r="Y14" s="44"/>
      <c r="Z14" s="44"/>
      <c r="AA14" s="44"/>
    </row>
    <row r="15" spans="1:82" ht="18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44"/>
      <c r="V15" s="44"/>
      <c r="W15" s="44"/>
      <c r="X15" s="44"/>
      <c r="Y15" s="44"/>
      <c r="Z15" s="44"/>
      <c r="AA15" s="44"/>
    </row>
    <row r="16" spans="1:82" s="52" customFormat="1" ht="35.25" customHeight="1">
      <c r="A16" s="550" t="s">
        <v>0</v>
      </c>
      <c r="B16" s="550" t="s">
        <v>1</v>
      </c>
      <c r="C16" s="550" t="s">
        <v>2</v>
      </c>
      <c r="D16" s="550" t="s">
        <v>47</v>
      </c>
      <c r="E16" s="540" t="s">
        <v>1119</v>
      </c>
      <c r="F16" s="557"/>
      <c r="G16" s="557"/>
      <c r="H16" s="557"/>
      <c r="I16" s="557"/>
      <c r="J16" s="557"/>
      <c r="K16" s="557"/>
      <c r="L16" s="557"/>
      <c r="M16" s="557"/>
      <c r="N16" s="557"/>
      <c r="O16" s="557"/>
      <c r="P16" s="557"/>
      <c r="Q16" s="557"/>
      <c r="R16" s="557"/>
      <c r="S16" s="557"/>
      <c r="T16" s="557"/>
      <c r="U16" s="557"/>
      <c r="V16" s="557"/>
      <c r="W16" s="557"/>
      <c r="X16" s="557"/>
      <c r="Y16" s="557"/>
      <c r="Z16" s="557"/>
      <c r="AA16" s="557"/>
      <c r="AB16" s="557"/>
      <c r="AC16" s="557"/>
      <c r="AD16" s="557"/>
      <c r="AE16" s="557"/>
      <c r="AF16" s="557"/>
      <c r="AG16" s="557"/>
      <c r="AH16" s="557"/>
      <c r="AI16" s="557"/>
      <c r="AJ16" s="557"/>
      <c r="AK16" s="557"/>
      <c r="AL16" s="557"/>
      <c r="AM16" s="541"/>
      <c r="AN16" s="530" t="s">
        <v>1120</v>
      </c>
      <c r="AO16" s="530"/>
      <c r="AP16" s="530"/>
      <c r="AQ16" s="530"/>
      <c r="AR16" s="530"/>
      <c r="AS16" s="530"/>
      <c r="AT16" s="530"/>
      <c r="AU16" s="530"/>
      <c r="AV16" s="530"/>
      <c r="AW16" s="530"/>
      <c r="AX16" s="530"/>
      <c r="AY16" s="530"/>
      <c r="AZ16" s="530"/>
      <c r="BA16" s="530"/>
      <c r="BB16" s="530"/>
      <c r="BC16" s="530"/>
      <c r="BD16" s="530"/>
      <c r="BE16" s="530"/>
      <c r="BF16" s="530"/>
      <c r="BG16" s="530"/>
      <c r="BH16" s="530"/>
      <c r="BI16" s="530"/>
      <c r="BJ16" s="530"/>
      <c r="BK16" s="530"/>
      <c r="BL16" s="530"/>
      <c r="BM16" s="530"/>
      <c r="BN16" s="530"/>
      <c r="BO16" s="530"/>
      <c r="BP16" s="530"/>
      <c r="BQ16" s="530"/>
      <c r="BR16" s="530"/>
      <c r="BS16" s="530"/>
      <c r="BT16" s="530"/>
      <c r="BU16" s="530"/>
      <c r="BV16" s="530"/>
      <c r="BW16" s="531" t="s">
        <v>187</v>
      </c>
      <c r="BX16" s="545"/>
      <c r="BY16" s="545"/>
      <c r="BZ16" s="545"/>
      <c r="CA16" s="545"/>
      <c r="CB16" s="545"/>
      <c r="CC16" s="532"/>
      <c r="CD16" s="530" t="s">
        <v>25</v>
      </c>
    </row>
    <row r="17" spans="1:82" s="52" customFormat="1">
      <c r="A17" s="555"/>
      <c r="B17" s="555"/>
      <c r="C17" s="555"/>
      <c r="D17" s="555"/>
      <c r="E17" s="542" t="s">
        <v>6</v>
      </c>
      <c r="F17" s="553"/>
      <c r="G17" s="553"/>
      <c r="H17" s="553"/>
      <c r="I17" s="553"/>
      <c r="J17" s="553"/>
      <c r="K17" s="553"/>
      <c r="L17" s="553"/>
      <c r="M17" s="553"/>
      <c r="N17" s="553"/>
      <c r="O17" s="553"/>
      <c r="P17" s="553"/>
      <c r="Q17" s="553"/>
      <c r="R17" s="553"/>
      <c r="S17" s="553"/>
      <c r="T17" s="553"/>
      <c r="U17" s="553"/>
      <c r="V17" s="553"/>
      <c r="W17" s="553"/>
      <c r="X17" s="553"/>
      <c r="Y17" s="553"/>
      <c r="Z17" s="553"/>
      <c r="AA17" s="553"/>
      <c r="AB17" s="553"/>
      <c r="AC17" s="553"/>
      <c r="AD17" s="553"/>
      <c r="AE17" s="553"/>
      <c r="AF17" s="553"/>
      <c r="AG17" s="553"/>
      <c r="AH17" s="553"/>
      <c r="AI17" s="553"/>
      <c r="AJ17" s="553"/>
      <c r="AK17" s="553"/>
      <c r="AL17" s="553"/>
      <c r="AM17" s="543"/>
      <c r="AN17" s="530" t="s">
        <v>7</v>
      </c>
      <c r="AO17" s="530"/>
      <c r="AP17" s="530"/>
      <c r="AQ17" s="530"/>
      <c r="AR17" s="530"/>
      <c r="AS17" s="530"/>
      <c r="AT17" s="530"/>
      <c r="AU17" s="530"/>
      <c r="AV17" s="530"/>
      <c r="AW17" s="530"/>
      <c r="AX17" s="530"/>
      <c r="AY17" s="530"/>
      <c r="AZ17" s="530"/>
      <c r="BA17" s="530"/>
      <c r="BB17" s="530"/>
      <c r="BC17" s="530"/>
      <c r="BD17" s="530"/>
      <c r="BE17" s="530"/>
      <c r="BF17" s="530"/>
      <c r="BG17" s="530"/>
      <c r="BH17" s="530"/>
      <c r="BI17" s="530"/>
      <c r="BJ17" s="530"/>
      <c r="BK17" s="530"/>
      <c r="BL17" s="530"/>
      <c r="BM17" s="530"/>
      <c r="BN17" s="530"/>
      <c r="BO17" s="530"/>
      <c r="BP17" s="530"/>
      <c r="BQ17" s="530"/>
      <c r="BR17" s="530"/>
      <c r="BS17" s="530"/>
      <c r="BT17" s="530"/>
      <c r="BU17" s="530"/>
      <c r="BV17" s="530"/>
      <c r="BW17" s="546"/>
      <c r="BX17" s="547"/>
      <c r="BY17" s="547"/>
      <c r="BZ17" s="547"/>
      <c r="CA17" s="547"/>
      <c r="CB17" s="547"/>
      <c r="CC17" s="548"/>
      <c r="CD17" s="530"/>
    </row>
    <row r="18" spans="1:82" s="52" customFormat="1" ht="15" customHeight="1">
      <c r="A18" s="555"/>
      <c r="B18" s="555"/>
      <c r="C18" s="555"/>
      <c r="D18" s="555"/>
      <c r="E18" s="542" t="s">
        <v>109</v>
      </c>
      <c r="F18" s="553"/>
      <c r="G18" s="553"/>
      <c r="H18" s="553"/>
      <c r="I18" s="553"/>
      <c r="J18" s="553"/>
      <c r="K18" s="543"/>
      <c r="L18" s="542" t="s">
        <v>110</v>
      </c>
      <c r="M18" s="553"/>
      <c r="N18" s="553"/>
      <c r="O18" s="553"/>
      <c r="P18" s="553"/>
      <c r="Q18" s="553"/>
      <c r="R18" s="543"/>
      <c r="S18" s="542" t="s">
        <v>111</v>
      </c>
      <c r="T18" s="553"/>
      <c r="U18" s="553"/>
      <c r="V18" s="553"/>
      <c r="W18" s="553"/>
      <c r="X18" s="553"/>
      <c r="Y18" s="543"/>
      <c r="Z18" s="542" t="s">
        <v>112</v>
      </c>
      <c r="AA18" s="553"/>
      <c r="AB18" s="553"/>
      <c r="AC18" s="553"/>
      <c r="AD18" s="553"/>
      <c r="AE18" s="553"/>
      <c r="AF18" s="543"/>
      <c r="AG18" s="542" t="s">
        <v>113</v>
      </c>
      <c r="AH18" s="553"/>
      <c r="AI18" s="553"/>
      <c r="AJ18" s="553"/>
      <c r="AK18" s="553"/>
      <c r="AL18" s="553"/>
      <c r="AM18" s="543"/>
      <c r="AN18" s="530" t="s">
        <v>109</v>
      </c>
      <c r="AO18" s="530"/>
      <c r="AP18" s="530"/>
      <c r="AQ18" s="530"/>
      <c r="AR18" s="530"/>
      <c r="AS18" s="530"/>
      <c r="AT18" s="530"/>
      <c r="AU18" s="530" t="s">
        <v>110</v>
      </c>
      <c r="AV18" s="530"/>
      <c r="AW18" s="530"/>
      <c r="AX18" s="530"/>
      <c r="AY18" s="530"/>
      <c r="AZ18" s="530"/>
      <c r="BA18" s="530"/>
      <c r="BB18" s="530" t="s">
        <v>111</v>
      </c>
      <c r="BC18" s="530"/>
      <c r="BD18" s="530"/>
      <c r="BE18" s="530"/>
      <c r="BF18" s="530"/>
      <c r="BG18" s="530"/>
      <c r="BH18" s="530"/>
      <c r="BI18" s="530" t="s">
        <v>112</v>
      </c>
      <c r="BJ18" s="530"/>
      <c r="BK18" s="530"/>
      <c r="BL18" s="530"/>
      <c r="BM18" s="530"/>
      <c r="BN18" s="530"/>
      <c r="BO18" s="530"/>
      <c r="BP18" s="530" t="s">
        <v>113</v>
      </c>
      <c r="BQ18" s="530"/>
      <c r="BR18" s="530"/>
      <c r="BS18" s="530"/>
      <c r="BT18" s="530"/>
      <c r="BU18" s="530"/>
      <c r="BV18" s="530"/>
      <c r="BW18" s="533"/>
      <c r="BX18" s="549"/>
      <c r="BY18" s="549"/>
      <c r="BZ18" s="549"/>
      <c r="CA18" s="549"/>
      <c r="CB18" s="549"/>
      <c r="CC18" s="534"/>
      <c r="CD18" s="530"/>
    </row>
    <row r="19" spans="1:82" s="52" customFormat="1" ht="130.5" customHeight="1">
      <c r="A19" s="556"/>
      <c r="B19" s="556"/>
      <c r="C19" s="556"/>
      <c r="D19" s="556"/>
      <c r="E19" s="49" t="s">
        <v>39</v>
      </c>
      <c r="F19" s="49" t="s">
        <v>40</v>
      </c>
      <c r="G19" s="49" t="s">
        <v>58</v>
      </c>
      <c r="H19" s="49" t="s">
        <v>55</v>
      </c>
      <c r="I19" s="49" t="s">
        <v>60</v>
      </c>
      <c r="J19" s="49" t="s">
        <v>42</v>
      </c>
      <c r="K19" s="49" t="s">
        <v>43</v>
      </c>
      <c r="L19" s="49" t="s">
        <v>39</v>
      </c>
      <c r="M19" s="49" t="s">
        <v>40</v>
      </c>
      <c r="N19" s="49" t="s">
        <v>58</v>
      </c>
      <c r="O19" s="51" t="s">
        <v>55</v>
      </c>
      <c r="P19" s="49" t="s">
        <v>186</v>
      </c>
      <c r="Q19" s="49" t="s">
        <v>42</v>
      </c>
      <c r="R19" s="49" t="s">
        <v>43</v>
      </c>
      <c r="S19" s="49" t="s">
        <v>39</v>
      </c>
      <c r="T19" s="49" t="s">
        <v>40</v>
      </c>
      <c r="U19" s="49" t="s">
        <v>58</v>
      </c>
      <c r="V19" s="49" t="s">
        <v>55</v>
      </c>
      <c r="W19" s="49" t="s">
        <v>60</v>
      </c>
      <c r="X19" s="49" t="s">
        <v>42</v>
      </c>
      <c r="Y19" s="49" t="s">
        <v>43</v>
      </c>
      <c r="Z19" s="49" t="s">
        <v>39</v>
      </c>
      <c r="AA19" s="49" t="s">
        <v>40</v>
      </c>
      <c r="AB19" s="49" t="s">
        <v>58</v>
      </c>
      <c r="AC19" s="49" t="s">
        <v>55</v>
      </c>
      <c r="AD19" s="49" t="s">
        <v>41</v>
      </c>
      <c r="AE19" s="49" t="s">
        <v>42</v>
      </c>
      <c r="AF19" s="49" t="s">
        <v>43</v>
      </c>
      <c r="AG19" s="49" t="s">
        <v>39</v>
      </c>
      <c r="AH19" s="49" t="s">
        <v>40</v>
      </c>
      <c r="AI19" s="49" t="s">
        <v>58</v>
      </c>
      <c r="AJ19" s="49" t="s">
        <v>55</v>
      </c>
      <c r="AK19" s="49" t="s">
        <v>60</v>
      </c>
      <c r="AL19" s="49" t="s">
        <v>42</v>
      </c>
      <c r="AM19" s="49" t="s">
        <v>43</v>
      </c>
      <c r="AN19" s="93" t="s">
        <v>39</v>
      </c>
      <c r="AO19" s="93" t="s">
        <v>40</v>
      </c>
      <c r="AP19" s="93" t="s">
        <v>58</v>
      </c>
      <c r="AQ19" s="93" t="s">
        <v>55</v>
      </c>
      <c r="AR19" s="93" t="s">
        <v>60</v>
      </c>
      <c r="AS19" s="93" t="s">
        <v>42</v>
      </c>
      <c r="AT19" s="93" t="s">
        <v>43</v>
      </c>
      <c r="AU19" s="93" t="s">
        <v>39</v>
      </c>
      <c r="AV19" s="93" t="s">
        <v>40</v>
      </c>
      <c r="AW19" s="93" t="s">
        <v>58</v>
      </c>
      <c r="AX19" s="93" t="s">
        <v>55</v>
      </c>
      <c r="AY19" s="93" t="s">
        <v>60</v>
      </c>
      <c r="AZ19" s="93" t="s">
        <v>42</v>
      </c>
      <c r="BA19" s="93" t="s">
        <v>43</v>
      </c>
      <c r="BB19" s="93" t="s">
        <v>39</v>
      </c>
      <c r="BC19" s="93" t="s">
        <v>40</v>
      </c>
      <c r="BD19" s="93" t="s">
        <v>58</v>
      </c>
      <c r="BE19" s="93" t="s">
        <v>55</v>
      </c>
      <c r="BF19" s="93" t="s">
        <v>60</v>
      </c>
      <c r="BG19" s="93" t="s">
        <v>42</v>
      </c>
      <c r="BH19" s="93" t="s">
        <v>43</v>
      </c>
      <c r="BI19" s="93" t="s">
        <v>39</v>
      </c>
      <c r="BJ19" s="93" t="s">
        <v>40</v>
      </c>
      <c r="BK19" s="93" t="s">
        <v>58</v>
      </c>
      <c r="BL19" s="93" t="s">
        <v>55</v>
      </c>
      <c r="BM19" s="93" t="s">
        <v>60</v>
      </c>
      <c r="BN19" s="93" t="s">
        <v>42</v>
      </c>
      <c r="BO19" s="93" t="s">
        <v>43</v>
      </c>
      <c r="BP19" s="93" t="s">
        <v>39</v>
      </c>
      <c r="BQ19" s="93" t="s">
        <v>40</v>
      </c>
      <c r="BR19" s="93" t="s">
        <v>58</v>
      </c>
      <c r="BS19" s="93" t="s">
        <v>55</v>
      </c>
      <c r="BT19" s="93" t="s">
        <v>60</v>
      </c>
      <c r="BU19" s="93" t="s">
        <v>42</v>
      </c>
      <c r="BV19" s="93" t="s">
        <v>43</v>
      </c>
      <c r="BW19" s="93" t="s">
        <v>39</v>
      </c>
      <c r="BX19" s="93" t="s">
        <v>40</v>
      </c>
      <c r="BY19" s="93" t="s">
        <v>58</v>
      </c>
      <c r="BZ19" s="93" t="s">
        <v>55</v>
      </c>
      <c r="CA19" s="93" t="s">
        <v>60</v>
      </c>
      <c r="CB19" s="93" t="s">
        <v>42</v>
      </c>
      <c r="CC19" s="93" t="s">
        <v>43</v>
      </c>
      <c r="CD19" s="530"/>
    </row>
    <row r="20" spans="1:82" s="57" customFormat="1">
      <c r="A20" s="331">
        <v>1</v>
      </c>
      <c r="B20" s="49">
        <v>2</v>
      </c>
      <c r="C20" s="49">
        <v>3</v>
      </c>
      <c r="D20" s="49">
        <v>4</v>
      </c>
      <c r="E20" s="49" t="s">
        <v>115</v>
      </c>
      <c r="F20" s="49" t="s">
        <v>116</v>
      </c>
      <c r="G20" s="49" t="s">
        <v>117</v>
      </c>
      <c r="H20" s="49" t="s">
        <v>118</v>
      </c>
      <c r="I20" s="49" t="s">
        <v>119</v>
      </c>
      <c r="J20" s="49" t="s">
        <v>120</v>
      </c>
      <c r="K20" s="49" t="s">
        <v>121</v>
      </c>
      <c r="L20" s="49" t="s">
        <v>122</v>
      </c>
      <c r="M20" s="49" t="s">
        <v>123</v>
      </c>
      <c r="N20" s="49" t="s">
        <v>124</v>
      </c>
      <c r="O20" s="51" t="s">
        <v>125</v>
      </c>
      <c r="P20" s="49" t="s">
        <v>126</v>
      </c>
      <c r="Q20" s="49" t="s">
        <v>127</v>
      </c>
      <c r="R20" s="49" t="s">
        <v>128</v>
      </c>
      <c r="S20" s="49" t="s">
        <v>129</v>
      </c>
      <c r="T20" s="49" t="s">
        <v>130</v>
      </c>
      <c r="U20" s="49" t="s">
        <v>131</v>
      </c>
      <c r="V20" s="49" t="s">
        <v>132</v>
      </c>
      <c r="W20" s="49" t="s">
        <v>133</v>
      </c>
      <c r="X20" s="49" t="s">
        <v>134</v>
      </c>
      <c r="Y20" s="49" t="s">
        <v>135</v>
      </c>
      <c r="Z20" s="49" t="s">
        <v>136</v>
      </c>
      <c r="AA20" s="49" t="s">
        <v>137</v>
      </c>
      <c r="AB20" s="49" t="s">
        <v>138</v>
      </c>
      <c r="AC20" s="49" t="s">
        <v>139</v>
      </c>
      <c r="AD20" s="49" t="s">
        <v>140</v>
      </c>
      <c r="AE20" s="49" t="s">
        <v>141</v>
      </c>
      <c r="AF20" s="49" t="s">
        <v>142</v>
      </c>
      <c r="AG20" s="49" t="s">
        <v>143</v>
      </c>
      <c r="AH20" s="49" t="s">
        <v>144</v>
      </c>
      <c r="AI20" s="49" t="s">
        <v>145</v>
      </c>
      <c r="AJ20" s="49" t="s">
        <v>146</v>
      </c>
      <c r="AK20" s="49" t="s">
        <v>147</v>
      </c>
      <c r="AL20" s="49" t="s">
        <v>148</v>
      </c>
      <c r="AM20" s="49" t="s">
        <v>188</v>
      </c>
      <c r="AN20" s="93" t="s">
        <v>160</v>
      </c>
      <c r="AO20" s="93" t="s">
        <v>161</v>
      </c>
      <c r="AP20" s="93" t="s">
        <v>162</v>
      </c>
      <c r="AQ20" s="93" t="s">
        <v>163</v>
      </c>
      <c r="AR20" s="93" t="s">
        <v>164</v>
      </c>
      <c r="AS20" s="93" t="s">
        <v>189</v>
      </c>
      <c r="AT20" s="93" t="s">
        <v>190</v>
      </c>
      <c r="AU20" s="93" t="s">
        <v>191</v>
      </c>
      <c r="AV20" s="93" t="s">
        <v>192</v>
      </c>
      <c r="AW20" s="93" t="s">
        <v>193</v>
      </c>
      <c r="AX20" s="93" t="s">
        <v>194</v>
      </c>
      <c r="AY20" s="93" t="s">
        <v>195</v>
      </c>
      <c r="AZ20" s="93" t="s">
        <v>196</v>
      </c>
      <c r="BA20" s="93" t="s">
        <v>197</v>
      </c>
      <c r="BB20" s="93" t="s">
        <v>198</v>
      </c>
      <c r="BC20" s="93" t="s">
        <v>199</v>
      </c>
      <c r="BD20" s="93" t="s">
        <v>200</v>
      </c>
      <c r="BE20" s="93" t="s">
        <v>201</v>
      </c>
      <c r="BF20" s="93" t="s">
        <v>202</v>
      </c>
      <c r="BG20" s="93" t="s">
        <v>203</v>
      </c>
      <c r="BH20" s="93" t="s">
        <v>204</v>
      </c>
      <c r="BI20" s="93" t="s">
        <v>205</v>
      </c>
      <c r="BJ20" s="93" t="s">
        <v>206</v>
      </c>
      <c r="BK20" s="93" t="s">
        <v>207</v>
      </c>
      <c r="BL20" s="93" t="s">
        <v>208</v>
      </c>
      <c r="BM20" s="93" t="s">
        <v>209</v>
      </c>
      <c r="BN20" s="93" t="s">
        <v>210</v>
      </c>
      <c r="BO20" s="93" t="s">
        <v>211</v>
      </c>
      <c r="BP20" s="93" t="s">
        <v>212</v>
      </c>
      <c r="BQ20" s="93" t="s">
        <v>213</v>
      </c>
      <c r="BR20" s="93" t="s">
        <v>214</v>
      </c>
      <c r="BS20" s="93" t="s">
        <v>215</v>
      </c>
      <c r="BT20" s="93" t="s">
        <v>216</v>
      </c>
      <c r="BU20" s="93" t="s">
        <v>217</v>
      </c>
      <c r="BV20" s="93" t="s">
        <v>218</v>
      </c>
      <c r="BW20" s="93" t="s">
        <v>165</v>
      </c>
      <c r="BX20" s="93" t="s">
        <v>166</v>
      </c>
      <c r="BY20" s="93" t="s">
        <v>167</v>
      </c>
      <c r="BZ20" s="93" t="s">
        <v>168</v>
      </c>
      <c r="CA20" s="93" t="s">
        <v>169</v>
      </c>
      <c r="CB20" s="93" t="s">
        <v>219</v>
      </c>
      <c r="CC20" s="93" t="s">
        <v>220</v>
      </c>
      <c r="CD20" s="93">
        <v>8</v>
      </c>
    </row>
    <row r="21" spans="1:82" s="57" customFormat="1" ht="28.5">
      <c r="A21" s="384" t="s">
        <v>384</v>
      </c>
      <c r="B21" s="73" t="s">
        <v>31</v>
      </c>
      <c r="C21" s="85" t="s">
        <v>385</v>
      </c>
      <c r="D21" s="281" t="s">
        <v>385</v>
      </c>
      <c r="E21" s="97">
        <f>L21+S21+Z21+AG21</f>
        <v>0.26</v>
      </c>
      <c r="F21" s="97">
        <f t="shared" ref="F21:K21" si="0">M21+T21+AA21+AH21</f>
        <v>0</v>
      </c>
      <c r="G21" s="97">
        <f t="shared" si="0"/>
        <v>16.524999999999999</v>
      </c>
      <c r="H21" s="97">
        <f t="shared" si="0"/>
        <v>0</v>
      </c>
      <c r="I21" s="97">
        <f t="shared" si="0"/>
        <v>0</v>
      </c>
      <c r="J21" s="97">
        <f t="shared" si="0"/>
        <v>0</v>
      </c>
      <c r="K21" s="97">
        <f t="shared" si="0"/>
        <v>358</v>
      </c>
      <c r="L21" s="97">
        <f t="shared" ref="L21:O21" si="1">L22+L23+L24+L25+L26+L27</f>
        <v>0</v>
      </c>
      <c r="M21" s="97">
        <f t="shared" si="1"/>
        <v>0</v>
      </c>
      <c r="N21" s="97">
        <f t="shared" si="1"/>
        <v>0</v>
      </c>
      <c r="O21" s="97">
        <f t="shared" si="1"/>
        <v>0</v>
      </c>
      <c r="P21" s="97">
        <f>P22+P23+P24+P25+P26+P27</f>
        <v>0</v>
      </c>
      <c r="Q21" s="97">
        <f t="shared" ref="Q21:AM21" si="2">Q22+Q23+Q24+Q25+Q26+Q27</f>
        <v>0</v>
      </c>
      <c r="R21" s="97">
        <f t="shared" si="2"/>
        <v>0</v>
      </c>
      <c r="S21" s="97">
        <f t="shared" si="2"/>
        <v>0</v>
      </c>
      <c r="T21" s="97">
        <f t="shared" si="2"/>
        <v>0</v>
      </c>
      <c r="U21" s="97">
        <f t="shared" si="2"/>
        <v>0</v>
      </c>
      <c r="V21" s="97">
        <f t="shared" si="2"/>
        <v>0</v>
      </c>
      <c r="W21" s="97">
        <f t="shared" si="2"/>
        <v>0</v>
      </c>
      <c r="X21" s="97">
        <f t="shared" si="2"/>
        <v>0</v>
      </c>
      <c r="Y21" s="97">
        <f t="shared" si="2"/>
        <v>0</v>
      </c>
      <c r="Z21" s="97">
        <f t="shared" si="2"/>
        <v>0</v>
      </c>
      <c r="AA21" s="97">
        <f t="shared" si="2"/>
        <v>0</v>
      </c>
      <c r="AB21" s="97">
        <f t="shared" si="2"/>
        <v>0</v>
      </c>
      <c r="AC21" s="97">
        <f t="shared" si="2"/>
        <v>0</v>
      </c>
      <c r="AD21" s="97">
        <f t="shared" si="2"/>
        <v>0</v>
      </c>
      <c r="AE21" s="97">
        <f t="shared" si="2"/>
        <v>0</v>
      </c>
      <c r="AF21" s="97">
        <f t="shared" si="2"/>
        <v>0</v>
      </c>
      <c r="AG21" s="97">
        <f t="shared" si="2"/>
        <v>0.26</v>
      </c>
      <c r="AH21" s="97">
        <f t="shared" si="2"/>
        <v>0</v>
      </c>
      <c r="AI21" s="97">
        <f t="shared" si="2"/>
        <v>16.524999999999999</v>
      </c>
      <c r="AJ21" s="97">
        <f t="shared" si="2"/>
        <v>0</v>
      </c>
      <c r="AK21" s="97">
        <f t="shared" si="2"/>
        <v>0</v>
      </c>
      <c r="AL21" s="97">
        <f t="shared" si="2"/>
        <v>0</v>
      </c>
      <c r="AM21" s="97">
        <f t="shared" si="2"/>
        <v>358</v>
      </c>
      <c r="AN21" s="97">
        <f>AU21+BB21+BI21+BP21</f>
        <v>0.30099999999999999</v>
      </c>
      <c r="AO21" s="97">
        <f t="shared" ref="AO21:AO72" si="3">AV21+BC21+BJ21+BQ21</f>
        <v>0</v>
      </c>
      <c r="AP21" s="97">
        <f t="shared" ref="AP21:AP72" si="4">AW21+BD21+BK21+BR21</f>
        <v>19.574999999999999</v>
      </c>
      <c r="AQ21" s="97">
        <f t="shared" ref="AQ21:AQ72" si="5">AX21+BE21+BL21+BS21</f>
        <v>0</v>
      </c>
      <c r="AR21" s="97">
        <f t="shared" ref="AR21:AR72" si="6">AY21+BF21+BM21+BT21</f>
        <v>0</v>
      </c>
      <c r="AS21" s="97">
        <f t="shared" ref="AS21:AS72" si="7">AZ21+BG21+BN21+BU21</f>
        <v>0</v>
      </c>
      <c r="AT21" s="97">
        <f t="shared" ref="AT21:AT72" si="8">BA21+BH21+BO21+BV21</f>
        <v>353</v>
      </c>
      <c r="AU21" s="97">
        <f t="shared" ref="AU21:AX21" si="9">AU22+AU23+AU24+AU25+AU26+AU27</f>
        <v>0</v>
      </c>
      <c r="AV21" s="97">
        <f t="shared" si="9"/>
        <v>0</v>
      </c>
      <c r="AW21" s="97">
        <f t="shared" si="9"/>
        <v>0</v>
      </c>
      <c r="AX21" s="97">
        <f t="shared" si="9"/>
        <v>0</v>
      </c>
      <c r="AY21" s="97">
        <f>AY22+AY23+AY24+AY25+AY26+AY27</f>
        <v>0</v>
      </c>
      <c r="AZ21" s="97">
        <f t="shared" ref="AZ21:BV21" si="10">AZ22+AZ23+AZ24+AZ25+AZ26+AZ27</f>
        <v>0</v>
      </c>
      <c r="BA21" s="97">
        <f t="shared" si="10"/>
        <v>0</v>
      </c>
      <c r="BB21" s="97">
        <f t="shared" si="10"/>
        <v>0</v>
      </c>
      <c r="BC21" s="97">
        <f t="shared" si="10"/>
        <v>0</v>
      </c>
      <c r="BD21" s="97">
        <f t="shared" si="10"/>
        <v>0</v>
      </c>
      <c r="BE21" s="97">
        <f t="shared" si="10"/>
        <v>0</v>
      </c>
      <c r="BF21" s="97">
        <f t="shared" si="10"/>
        <v>0</v>
      </c>
      <c r="BG21" s="97">
        <f t="shared" si="10"/>
        <v>0</v>
      </c>
      <c r="BH21" s="97">
        <f t="shared" si="10"/>
        <v>0</v>
      </c>
      <c r="BI21" s="97">
        <f t="shared" si="10"/>
        <v>0</v>
      </c>
      <c r="BJ21" s="97">
        <f t="shared" si="10"/>
        <v>0</v>
      </c>
      <c r="BK21" s="97">
        <f t="shared" si="10"/>
        <v>0</v>
      </c>
      <c r="BL21" s="97">
        <f t="shared" si="10"/>
        <v>0</v>
      </c>
      <c r="BM21" s="97">
        <f t="shared" si="10"/>
        <v>0</v>
      </c>
      <c r="BN21" s="97">
        <f t="shared" si="10"/>
        <v>0</v>
      </c>
      <c r="BO21" s="97">
        <f t="shared" si="10"/>
        <v>0</v>
      </c>
      <c r="BP21" s="97">
        <f t="shared" si="10"/>
        <v>0.30099999999999999</v>
      </c>
      <c r="BQ21" s="97">
        <f t="shared" si="10"/>
        <v>0</v>
      </c>
      <c r="BR21" s="97">
        <f t="shared" si="10"/>
        <v>19.574999999999999</v>
      </c>
      <c r="BS21" s="97">
        <f t="shared" si="10"/>
        <v>0</v>
      </c>
      <c r="BT21" s="97">
        <f t="shared" si="10"/>
        <v>0</v>
      </c>
      <c r="BU21" s="97">
        <f t="shared" si="10"/>
        <v>0</v>
      </c>
      <c r="BV21" s="97">
        <f t="shared" si="10"/>
        <v>353</v>
      </c>
      <c r="BW21" s="97">
        <f>AN21-E21</f>
        <v>4.0999999999999981E-2</v>
      </c>
      <c r="BX21" s="97">
        <f t="shared" ref="BX21:CC21" si="11">AO21-F21</f>
        <v>0</v>
      </c>
      <c r="BY21" s="97">
        <f t="shared" si="11"/>
        <v>3.0500000000000007</v>
      </c>
      <c r="BZ21" s="97">
        <f t="shared" si="11"/>
        <v>0</v>
      </c>
      <c r="CA21" s="97">
        <f t="shared" si="11"/>
        <v>0</v>
      </c>
      <c r="CB21" s="97">
        <f t="shared" si="11"/>
        <v>0</v>
      </c>
      <c r="CC21" s="97">
        <f t="shared" si="11"/>
        <v>-5</v>
      </c>
      <c r="CD21" s="319" t="s">
        <v>385</v>
      </c>
    </row>
    <row r="22" spans="1:82" s="57" customFormat="1" ht="15.75">
      <c r="A22" s="385" t="s">
        <v>386</v>
      </c>
      <c r="B22" s="76" t="s">
        <v>387</v>
      </c>
      <c r="C22" s="281" t="s">
        <v>385</v>
      </c>
      <c r="D22" s="281" t="s">
        <v>385</v>
      </c>
      <c r="E22" s="97">
        <f t="shared" ref="E22:E80" si="12">L22+S22+Z22+AG22</f>
        <v>0</v>
      </c>
      <c r="F22" s="97">
        <f t="shared" ref="F22:F80" si="13">M22+T22+AA22+AH22</f>
        <v>0</v>
      </c>
      <c r="G22" s="97">
        <f t="shared" ref="G22:G80" si="14">N22+U22+AB22+AI22</f>
        <v>2.2000000000000002</v>
      </c>
      <c r="H22" s="97">
        <f t="shared" ref="H22:H80" si="15">O22+V22+AC22+AJ22</f>
        <v>0</v>
      </c>
      <c r="I22" s="97">
        <f t="shared" ref="I22:I80" si="16">P22+W22+AD22+AK22</f>
        <v>0</v>
      </c>
      <c r="J22" s="97">
        <f t="shared" ref="J22:J80" si="17">Q22+X22+AE22+AL22</f>
        <v>0</v>
      </c>
      <c r="K22" s="97">
        <f t="shared" ref="K22:K80" si="18">R22+Y22+AF22+AM22</f>
        <v>0</v>
      </c>
      <c r="L22" s="97">
        <f>L29</f>
        <v>0</v>
      </c>
      <c r="M22" s="97">
        <f t="shared" ref="M22:AM22" si="19">M29</f>
        <v>0</v>
      </c>
      <c r="N22" s="97">
        <f t="shared" si="19"/>
        <v>0</v>
      </c>
      <c r="O22" s="97">
        <f t="shared" si="19"/>
        <v>0</v>
      </c>
      <c r="P22" s="97">
        <f t="shared" si="19"/>
        <v>0</v>
      </c>
      <c r="Q22" s="97">
        <f t="shared" si="19"/>
        <v>0</v>
      </c>
      <c r="R22" s="97">
        <f t="shared" si="19"/>
        <v>0</v>
      </c>
      <c r="S22" s="97">
        <f t="shared" si="19"/>
        <v>0</v>
      </c>
      <c r="T22" s="97">
        <f t="shared" si="19"/>
        <v>0</v>
      </c>
      <c r="U22" s="97">
        <f t="shared" si="19"/>
        <v>0</v>
      </c>
      <c r="V22" s="97">
        <f t="shared" si="19"/>
        <v>0</v>
      </c>
      <c r="W22" s="97">
        <f t="shared" si="19"/>
        <v>0</v>
      </c>
      <c r="X22" s="97">
        <f t="shared" si="19"/>
        <v>0</v>
      </c>
      <c r="Y22" s="97">
        <f t="shared" si="19"/>
        <v>0</v>
      </c>
      <c r="Z22" s="97">
        <f t="shared" si="19"/>
        <v>0</v>
      </c>
      <c r="AA22" s="97">
        <f t="shared" si="19"/>
        <v>0</v>
      </c>
      <c r="AB22" s="97">
        <f t="shared" si="19"/>
        <v>0</v>
      </c>
      <c r="AC22" s="97">
        <f t="shared" si="19"/>
        <v>0</v>
      </c>
      <c r="AD22" s="97">
        <f t="shared" si="19"/>
        <v>0</v>
      </c>
      <c r="AE22" s="97">
        <f t="shared" si="19"/>
        <v>0</v>
      </c>
      <c r="AF22" s="97">
        <f t="shared" si="19"/>
        <v>0</v>
      </c>
      <c r="AG22" s="97">
        <f t="shared" si="19"/>
        <v>0</v>
      </c>
      <c r="AH22" s="97">
        <f t="shared" si="19"/>
        <v>0</v>
      </c>
      <c r="AI22" s="97">
        <f t="shared" si="19"/>
        <v>2.2000000000000002</v>
      </c>
      <c r="AJ22" s="97">
        <f t="shared" si="19"/>
        <v>0</v>
      </c>
      <c r="AK22" s="97">
        <f t="shared" si="19"/>
        <v>0</v>
      </c>
      <c r="AL22" s="97">
        <f t="shared" si="19"/>
        <v>0</v>
      </c>
      <c r="AM22" s="97">
        <f t="shared" si="19"/>
        <v>0</v>
      </c>
      <c r="AN22" s="97">
        <f t="shared" ref="AN22:AN28" si="20">AU22+BB22+BI22+BP22</f>
        <v>4.1000000000000002E-2</v>
      </c>
      <c r="AO22" s="97">
        <f t="shared" si="3"/>
        <v>0</v>
      </c>
      <c r="AP22" s="97">
        <f t="shared" si="4"/>
        <v>3.8929999999999998</v>
      </c>
      <c r="AQ22" s="97">
        <f t="shared" si="5"/>
        <v>0</v>
      </c>
      <c r="AR22" s="97">
        <f t="shared" si="6"/>
        <v>0</v>
      </c>
      <c r="AS22" s="97">
        <f t="shared" si="7"/>
        <v>0</v>
      </c>
      <c r="AT22" s="97">
        <f t="shared" si="8"/>
        <v>0</v>
      </c>
      <c r="AU22" s="97">
        <f>AU29</f>
        <v>0</v>
      </c>
      <c r="AV22" s="97">
        <f t="shared" ref="AV22:BV22" si="21">AV29</f>
        <v>0</v>
      </c>
      <c r="AW22" s="97">
        <f t="shared" si="21"/>
        <v>0</v>
      </c>
      <c r="AX22" s="97">
        <f t="shared" si="21"/>
        <v>0</v>
      </c>
      <c r="AY22" s="97">
        <f t="shared" si="21"/>
        <v>0</v>
      </c>
      <c r="AZ22" s="97">
        <f t="shared" si="21"/>
        <v>0</v>
      </c>
      <c r="BA22" s="97">
        <f t="shared" si="21"/>
        <v>0</v>
      </c>
      <c r="BB22" s="97">
        <f t="shared" si="21"/>
        <v>0</v>
      </c>
      <c r="BC22" s="97">
        <f t="shared" si="21"/>
        <v>0</v>
      </c>
      <c r="BD22" s="97">
        <f t="shared" si="21"/>
        <v>0</v>
      </c>
      <c r="BE22" s="97">
        <f t="shared" si="21"/>
        <v>0</v>
      </c>
      <c r="BF22" s="97">
        <f t="shared" si="21"/>
        <v>0</v>
      </c>
      <c r="BG22" s="97">
        <f t="shared" si="21"/>
        <v>0</v>
      </c>
      <c r="BH22" s="97">
        <f t="shared" si="21"/>
        <v>0</v>
      </c>
      <c r="BI22" s="97">
        <f t="shared" si="21"/>
        <v>0</v>
      </c>
      <c r="BJ22" s="97">
        <f t="shared" si="21"/>
        <v>0</v>
      </c>
      <c r="BK22" s="97">
        <f t="shared" si="21"/>
        <v>0</v>
      </c>
      <c r="BL22" s="97">
        <f t="shared" si="21"/>
        <v>0</v>
      </c>
      <c r="BM22" s="97">
        <f t="shared" si="21"/>
        <v>0</v>
      </c>
      <c r="BN22" s="97">
        <f t="shared" si="21"/>
        <v>0</v>
      </c>
      <c r="BO22" s="97">
        <f t="shared" si="21"/>
        <v>0</v>
      </c>
      <c r="BP22" s="97">
        <f t="shared" si="21"/>
        <v>4.1000000000000002E-2</v>
      </c>
      <c r="BQ22" s="97">
        <f t="shared" si="21"/>
        <v>0</v>
      </c>
      <c r="BR22" s="97">
        <f t="shared" si="21"/>
        <v>3.8929999999999998</v>
      </c>
      <c r="BS22" s="97">
        <f t="shared" si="21"/>
        <v>0</v>
      </c>
      <c r="BT22" s="97">
        <f t="shared" si="21"/>
        <v>0</v>
      </c>
      <c r="BU22" s="97">
        <f t="shared" si="21"/>
        <v>0</v>
      </c>
      <c r="BV22" s="97">
        <f t="shared" si="21"/>
        <v>0</v>
      </c>
      <c r="BW22" s="97">
        <f t="shared" ref="BW22:BW29" si="22">AN22-E22</f>
        <v>4.1000000000000002E-2</v>
      </c>
      <c r="BX22" s="97">
        <f t="shared" ref="BX22:BX29" si="23">AO22-F22</f>
        <v>0</v>
      </c>
      <c r="BY22" s="97">
        <f t="shared" ref="BY22:BY29" si="24">AP22-G22</f>
        <v>1.6929999999999996</v>
      </c>
      <c r="BZ22" s="97">
        <f t="shared" ref="BZ22:BZ29" si="25">AQ22-H22</f>
        <v>0</v>
      </c>
      <c r="CA22" s="97">
        <f t="shared" ref="CA22:CA29" si="26">AR22-I22</f>
        <v>0</v>
      </c>
      <c r="CB22" s="97">
        <f t="shared" ref="CB22:CB29" si="27">AS22-J22</f>
        <v>0</v>
      </c>
      <c r="CC22" s="97">
        <f t="shared" ref="CC22:CC29" si="28">AT22-K22</f>
        <v>0</v>
      </c>
      <c r="CD22" s="319" t="s">
        <v>385</v>
      </c>
    </row>
    <row r="23" spans="1:82" s="57" customFormat="1" ht="28.5">
      <c r="A23" s="315" t="s">
        <v>388</v>
      </c>
      <c r="B23" s="306" t="s">
        <v>389</v>
      </c>
      <c r="C23" s="281" t="s">
        <v>385</v>
      </c>
      <c r="D23" s="281" t="s">
        <v>385</v>
      </c>
      <c r="E23" s="97">
        <f t="shared" si="12"/>
        <v>0</v>
      </c>
      <c r="F23" s="97">
        <f t="shared" si="13"/>
        <v>0</v>
      </c>
      <c r="G23" s="97">
        <f t="shared" si="14"/>
        <v>9.6050000000000004</v>
      </c>
      <c r="H23" s="97">
        <f t="shared" si="15"/>
        <v>0</v>
      </c>
      <c r="I23" s="97">
        <f t="shared" si="16"/>
        <v>0</v>
      </c>
      <c r="J23" s="97">
        <f t="shared" si="17"/>
        <v>0</v>
      </c>
      <c r="K23" s="97">
        <f t="shared" si="18"/>
        <v>358</v>
      </c>
      <c r="L23" s="97">
        <f t="shared" ref="L23:O23" si="29">L45</f>
        <v>0</v>
      </c>
      <c r="M23" s="97">
        <f t="shared" si="29"/>
        <v>0</v>
      </c>
      <c r="N23" s="97">
        <f t="shared" si="29"/>
        <v>0</v>
      </c>
      <c r="O23" s="97">
        <f t="shared" si="29"/>
        <v>0</v>
      </c>
      <c r="P23" s="97">
        <f>P45</f>
        <v>0</v>
      </c>
      <c r="Q23" s="97">
        <f t="shared" ref="Q23:AM23" si="30">Q45</f>
        <v>0</v>
      </c>
      <c r="R23" s="97">
        <f t="shared" si="30"/>
        <v>0</v>
      </c>
      <c r="S23" s="97">
        <f t="shared" si="30"/>
        <v>0</v>
      </c>
      <c r="T23" s="97">
        <f t="shared" si="30"/>
        <v>0</v>
      </c>
      <c r="U23" s="97">
        <f t="shared" si="30"/>
        <v>0</v>
      </c>
      <c r="V23" s="97">
        <f t="shared" si="30"/>
        <v>0</v>
      </c>
      <c r="W23" s="97">
        <f t="shared" si="30"/>
        <v>0</v>
      </c>
      <c r="X23" s="97">
        <f t="shared" si="30"/>
        <v>0</v>
      </c>
      <c r="Y23" s="97">
        <f t="shared" si="30"/>
        <v>0</v>
      </c>
      <c r="Z23" s="97">
        <f t="shared" si="30"/>
        <v>0</v>
      </c>
      <c r="AA23" s="97">
        <f t="shared" si="30"/>
        <v>0</v>
      </c>
      <c r="AB23" s="97">
        <f t="shared" si="30"/>
        <v>0</v>
      </c>
      <c r="AC23" s="97">
        <f t="shared" si="30"/>
        <v>0</v>
      </c>
      <c r="AD23" s="97">
        <f t="shared" si="30"/>
        <v>0</v>
      </c>
      <c r="AE23" s="97">
        <f t="shared" si="30"/>
        <v>0</v>
      </c>
      <c r="AF23" s="97">
        <f t="shared" si="30"/>
        <v>0</v>
      </c>
      <c r="AG23" s="97">
        <f t="shared" si="30"/>
        <v>0</v>
      </c>
      <c r="AH23" s="97">
        <f t="shared" si="30"/>
        <v>0</v>
      </c>
      <c r="AI23" s="97">
        <f t="shared" si="30"/>
        <v>9.6050000000000004</v>
      </c>
      <c r="AJ23" s="97">
        <f t="shared" si="30"/>
        <v>0</v>
      </c>
      <c r="AK23" s="97">
        <f t="shared" si="30"/>
        <v>0</v>
      </c>
      <c r="AL23" s="97">
        <f t="shared" si="30"/>
        <v>0</v>
      </c>
      <c r="AM23" s="97">
        <f t="shared" si="30"/>
        <v>358</v>
      </c>
      <c r="AN23" s="97">
        <f t="shared" si="20"/>
        <v>0</v>
      </c>
      <c r="AO23" s="97">
        <f t="shared" si="3"/>
        <v>0</v>
      </c>
      <c r="AP23" s="97">
        <f t="shared" si="4"/>
        <v>10.482000000000001</v>
      </c>
      <c r="AQ23" s="97">
        <f t="shared" si="5"/>
        <v>0</v>
      </c>
      <c r="AR23" s="97">
        <f t="shared" si="6"/>
        <v>0</v>
      </c>
      <c r="AS23" s="97">
        <f t="shared" si="7"/>
        <v>0</v>
      </c>
      <c r="AT23" s="97">
        <f t="shared" si="8"/>
        <v>353</v>
      </c>
      <c r="AU23" s="97">
        <f t="shared" ref="AU23:AX23" si="31">AU45</f>
        <v>0</v>
      </c>
      <c r="AV23" s="97">
        <f t="shared" si="31"/>
        <v>0</v>
      </c>
      <c r="AW23" s="97">
        <f t="shared" si="31"/>
        <v>0</v>
      </c>
      <c r="AX23" s="97">
        <f t="shared" si="31"/>
        <v>0</v>
      </c>
      <c r="AY23" s="97">
        <f>AY45</f>
        <v>0</v>
      </c>
      <c r="AZ23" s="97">
        <f t="shared" ref="AZ23:BV23" si="32">AZ45</f>
        <v>0</v>
      </c>
      <c r="BA23" s="97">
        <f t="shared" si="32"/>
        <v>0</v>
      </c>
      <c r="BB23" s="97">
        <f t="shared" si="32"/>
        <v>0</v>
      </c>
      <c r="BC23" s="97">
        <f t="shared" si="32"/>
        <v>0</v>
      </c>
      <c r="BD23" s="97">
        <f t="shared" si="32"/>
        <v>0</v>
      </c>
      <c r="BE23" s="97">
        <f t="shared" si="32"/>
        <v>0</v>
      </c>
      <c r="BF23" s="97">
        <f t="shared" si="32"/>
        <v>0</v>
      </c>
      <c r="BG23" s="97">
        <f t="shared" si="32"/>
        <v>0</v>
      </c>
      <c r="BH23" s="97">
        <f t="shared" si="32"/>
        <v>0</v>
      </c>
      <c r="BI23" s="97">
        <f t="shared" si="32"/>
        <v>0</v>
      </c>
      <c r="BJ23" s="97">
        <f t="shared" si="32"/>
        <v>0</v>
      </c>
      <c r="BK23" s="97">
        <f t="shared" si="32"/>
        <v>0</v>
      </c>
      <c r="BL23" s="97">
        <f t="shared" si="32"/>
        <v>0</v>
      </c>
      <c r="BM23" s="97">
        <f t="shared" si="32"/>
        <v>0</v>
      </c>
      <c r="BN23" s="97">
        <f t="shared" si="32"/>
        <v>0</v>
      </c>
      <c r="BO23" s="97">
        <f t="shared" si="32"/>
        <v>0</v>
      </c>
      <c r="BP23" s="97">
        <f t="shared" si="32"/>
        <v>0</v>
      </c>
      <c r="BQ23" s="97">
        <f t="shared" si="32"/>
        <v>0</v>
      </c>
      <c r="BR23" s="97">
        <f t="shared" si="32"/>
        <v>10.482000000000001</v>
      </c>
      <c r="BS23" s="97">
        <f t="shared" si="32"/>
        <v>0</v>
      </c>
      <c r="BT23" s="97">
        <f t="shared" si="32"/>
        <v>0</v>
      </c>
      <c r="BU23" s="97">
        <f t="shared" si="32"/>
        <v>0</v>
      </c>
      <c r="BV23" s="97">
        <f t="shared" si="32"/>
        <v>353</v>
      </c>
      <c r="BW23" s="97">
        <f t="shared" si="22"/>
        <v>0</v>
      </c>
      <c r="BX23" s="97">
        <f t="shared" si="23"/>
        <v>0</v>
      </c>
      <c r="BY23" s="97">
        <f t="shared" si="24"/>
        <v>0.87700000000000067</v>
      </c>
      <c r="BZ23" s="97">
        <f t="shared" si="25"/>
        <v>0</v>
      </c>
      <c r="CA23" s="97">
        <f t="shared" si="26"/>
        <v>0</v>
      </c>
      <c r="CB23" s="97">
        <f t="shared" si="27"/>
        <v>0</v>
      </c>
      <c r="CC23" s="97">
        <f t="shared" si="28"/>
        <v>-5</v>
      </c>
      <c r="CD23" s="319" t="s">
        <v>385</v>
      </c>
    </row>
    <row r="24" spans="1:82" s="57" customFormat="1" ht="64.5" customHeight="1">
      <c r="A24" s="315" t="s">
        <v>390</v>
      </c>
      <c r="B24" s="306" t="s">
        <v>391</v>
      </c>
      <c r="C24" s="281" t="s">
        <v>385</v>
      </c>
      <c r="D24" s="281" t="s">
        <v>385</v>
      </c>
      <c r="E24" s="97">
        <f t="shared" si="12"/>
        <v>0</v>
      </c>
      <c r="F24" s="97">
        <f t="shared" si="13"/>
        <v>0</v>
      </c>
      <c r="G24" s="97">
        <f t="shared" si="14"/>
        <v>0</v>
      </c>
      <c r="H24" s="97">
        <f t="shared" si="15"/>
        <v>0</v>
      </c>
      <c r="I24" s="97">
        <f t="shared" si="16"/>
        <v>0</v>
      </c>
      <c r="J24" s="97">
        <f t="shared" si="17"/>
        <v>0</v>
      </c>
      <c r="K24" s="97">
        <f t="shared" si="18"/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0</v>
      </c>
      <c r="V24" s="97">
        <v>0</v>
      </c>
      <c r="W24" s="97">
        <v>0</v>
      </c>
      <c r="X24" s="97">
        <v>0</v>
      </c>
      <c r="Y24" s="97">
        <v>0</v>
      </c>
      <c r="Z24" s="97">
        <v>0</v>
      </c>
      <c r="AA24" s="97">
        <v>0</v>
      </c>
      <c r="AB24" s="97">
        <v>0</v>
      </c>
      <c r="AC24" s="97">
        <v>0</v>
      </c>
      <c r="AD24" s="97">
        <v>0</v>
      </c>
      <c r="AE24" s="97">
        <v>0</v>
      </c>
      <c r="AF24" s="97">
        <v>0</v>
      </c>
      <c r="AG24" s="97">
        <v>0</v>
      </c>
      <c r="AH24" s="97">
        <v>0</v>
      </c>
      <c r="AI24" s="97">
        <v>0</v>
      </c>
      <c r="AJ24" s="97">
        <v>0</v>
      </c>
      <c r="AK24" s="97">
        <v>0</v>
      </c>
      <c r="AL24" s="97">
        <v>0</v>
      </c>
      <c r="AM24" s="97">
        <v>0</v>
      </c>
      <c r="AN24" s="97">
        <f t="shared" si="20"/>
        <v>0</v>
      </c>
      <c r="AO24" s="97">
        <f t="shared" si="3"/>
        <v>0</v>
      </c>
      <c r="AP24" s="97">
        <f t="shared" si="4"/>
        <v>0</v>
      </c>
      <c r="AQ24" s="97">
        <f t="shared" si="5"/>
        <v>0</v>
      </c>
      <c r="AR24" s="97">
        <f t="shared" si="6"/>
        <v>0</v>
      </c>
      <c r="AS24" s="97">
        <f t="shared" si="7"/>
        <v>0</v>
      </c>
      <c r="AT24" s="97">
        <f t="shared" si="8"/>
        <v>0</v>
      </c>
      <c r="AU24" s="97">
        <v>0</v>
      </c>
      <c r="AV24" s="97">
        <v>0</v>
      </c>
      <c r="AW24" s="97">
        <v>0</v>
      </c>
      <c r="AX24" s="97">
        <v>0</v>
      </c>
      <c r="AY24" s="97">
        <v>0</v>
      </c>
      <c r="AZ24" s="97">
        <v>0</v>
      </c>
      <c r="BA24" s="97">
        <v>0</v>
      </c>
      <c r="BB24" s="97">
        <v>0</v>
      </c>
      <c r="BC24" s="97">
        <v>0</v>
      </c>
      <c r="BD24" s="97">
        <v>0</v>
      </c>
      <c r="BE24" s="97">
        <v>0</v>
      </c>
      <c r="BF24" s="97">
        <v>0</v>
      </c>
      <c r="BG24" s="97">
        <v>0</v>
      </c>
      <c r="BH24" s="97">
        <v>0</v>
      </c>
      <c r="BI24" s="97">
        <v>0</v>
      </c>
      <c r="BJ24" s="97">
        <v>0</v>
      </c>
      <c r="BK24" s="97">
        <v>0</v>
      </c>
      <c r="BL24" s="97">
        <v>0</v>
      </c>
      <c r="BM24" s="97">
        <v>0</v>
      </c>
      <c r="BN24" s="97">
        <v>0</v>
      </c>
      <c r="BO24" s="97">
        <v>0</v>
      </c>
      <c r="BP24" s="97">
        <v>0</v>
      </c>
      <c r="BQ24" s="97">
        <v>0</v>
      </c>
      <c r="BR24" s="97">
        <v>0</v>
      </c>
      <c r="BS24" s="97">
        <v>0</v>
      </c>
      <c r="BT24" s="97">
        <v>0</v>
      </c>
      <c r="BU24" s="97">
        <v>0</v>
      </c>
      <c r="BV24" s="97">
        <v>0</v>
      </c>
      <c r="BW24" s="97">
        <f t="shared" si="22"/>
        <v>0</v>
      </c>
      <c r="BX24" s="97">
        <f t="shared" si="23"/>
        <v>0</v>
      </c>
      <c r="BY24" s="97">
        <f t="shared" si="24"/>
        <v>0</v>
      </c>
      <c r="BZ24" s="97">
        <f t="shared" si="25"/>
        <v>0</v>
      </c>
      <c r="CA24" s="97">
        <f t="shared" si="26"/>
        <v>0</v>
      </c>
      <c r="CB24" s="97">
        <f t="shared" si="27"/>
        <v>0</v>
      </c>
      <c r="CC24" s="97">
        <f t="shared" si="28"/>
        <v>0</v>
      </c>
      <c r="CD24" s="319" t="s">
        <v>385</v>
      </c>
    </row>
    <row r="25" spans="1:82" s="57" customFormat="1" ht="28.5">
      <c r="A25" s="315" t="s">
        <v>392</v>
      </c>
      <c r="B25" s="76" t="s">
        <v>393</v>
      </c>
      <c r="C25" s="281" t="s">
        <v>385</v>
      </c>
      <c r="D25" s="281" t="s">
        <v>385</v>
      </c>
      <c r="E25" s="97">
        <f t="shared" si="12"/>
        <v>0.26</v>
      </c>
      <c r="F25" s="97">
        <f t="shared" si="13"/>
        <v>0</v>
      </c>
      <c r="G25" s="97">
        <f t="shared" si="14"/>
        <v>4.72</v>
      </c>
      <c r="H25" s="97">
        <f t="shared" si="15"/>
        <v>0</v>
      </c>
      <c r="I25" s="97">
        <f t="shared" si="16"/>
        <v>0</v>
      </c>
      <c r="J25" s="97">
        <f t="shared" si="17"/>
        <v>0</v>
      </c>
      <c r="K25" s="97">
        <f t="shared" si="18"/>
        <v>0</v>
      </c>
      <c r="L25" s="97">
        <f t="shared" ref="L25:O25" si="33">L73</f>
        <v>0</v>
      </c>
      <c r="M25" s="97">
        <f t="shared" si="33"/>
        <v>0</v>
      </c>
      <c r="N25" s="97">
        <f t="shared" si="33"/>
        <v>0</v>
      </c>
      <c r="O25" s="97">
        <f t="shared" si="33"/>
        <v>0</v>
      </c>
      <c r="P25" s="97">
        <f>P73</f>
        <v>0</v>
      </c>
      <c r="Q25" s="97">
        <f t="shared" ref="Q25:AM25" si="34">Q73</f>
        <v>0</v>
      </c>
      <c r="R25" s="97">
        <f t="shared" si="34"/>
        <v>0</v>
      </c>
      <c r="S25" s="97">
        <f t="shared" si="34"/>
        <v>0</v>
      </c>
      <c r="T25" s="97">
        <f t="shared" si="34"/>
        <v>0</v>
      </c>
      <c r="U25" s="97">
        <f t="shared" si="34"/>
        <v>0</v>
      </c>
      <c r="V25" s="97">
        <f t="shared" si="34"/>
        <v>0</v>
      </c>
      <c r="W25" s="97">
        <f t="shared" si="34"/>
        <v>0</v>
      </c>
      <c r="X25" s="97">
        <f t="shared" si="34"/>
        <v>0</v>
      </c>
      <c r="Y25" s="97">
        <f t="shared" si="34"/>
        <v>0</v>
      </c>
      <c r="Z25" s="97">
        <f t="shared" si="34"/>
        <v>0</v>
      </c>
      <c r="AA25" s="97">
        <f t="shared" si="34"/>
        <v>0</v>
      </c>
      <c r="AB25" s="97">
        <f t="shared" si="34"/>
        <v>0</v>
      </c>
      <c r="AC25" s="97">
        <f t="shared" si="34"/>
        <v>0</v>
      </c>
      <c r="AD25" s="97">
        <f t="shared" si="34"/>
        <v>0</v>
      </c>
      <c r="AE25" s="97">
        <f t="shared" si="34"/>
        <v>0</v>
      </c>
      <c r="AF25" s="97">
        <f t="shared" si="34"/>
        <v>0</v>
      </c>
      <c r="AG25" s="97">
        <f t="shared" si="34"/>
        <v>0.26</v>
      </c>
      <c r="AH25" s="97">
        <f t="shared" si="34"/>
        <v>0</v>
      </c>
      <c r="AI25" s="97">
        <f t="shared" si="34"/>
        <v>4.72</v>
      </c>
      <c r="AJ25" s="97">
        <f t="shared" si="34"/>
        <v>0</v>
      </c>
      <c r="AK25" s="97">
        <f t="shared" si="34"/>
        <v>0</v>
      </c>
      <c r="AL25" s="97">
        <f t="shared" si="34"/>
        <v>0</v>
      </c>
      <c r="AM25" s="97">
        <f t="shared" si="34"/>
        <v>0</v>
      </c>
      <c r="AN25" s="97">
        <f t="shared" si="20"/>
        <v>0.26</v>
      </c>
      <c r="AO25" s="97">
        <f t="shared" si="3"/>
        <v>0</v>
      </c>
      <c r="AP25" s="97">
        <f t="shared" si="4"/>
        <v>5.1999999999999993</v>
      </c>
      <c r="AQ25" s="97">
        <f t="shared" si="5"/>
        <v>0</v>
      </c>
      <c r="AR25" s="97">
        <f t="shared" si="6"/>
        <v>0</v>
      </c>
      <c r="AS25" s="97">
        <f t="shared" si="7"/>
        <v>0</v>
      </c>
      <c r="AT25" s="97">
        <f t="shared" si="8"/>
        <v>0</v>
      </c>
      <c r="AU25" s="97">
        <f t="shared" ref="AU25:AX25" si="35">AU73</f>
        <v>0</v>
      </c>
      <c r="AV25" s="97">
        <f t="shared" si="35"/>
        <v>0</v>
      </c>
      <c r="AW25" s="97">
        <f t="shared" si="35"/>
        <v>0</v>
      </c>
      <c r="AX25" s="97">
        <f t="shared" si="35"/>
        <v>0</v>
      </c>
      <c r="AY25" s="97">
        <f>AY73</f>
        <v>0</v>
      </c>
      <c r="AZ25" s="97">
        <f t="shared" ref="AZ25:BV25" si="36">AZ73</f>
        <v>0</v>
      </c>
      <c r="BA25" s="97">
        <f t="shared" si="36"/>
        <v>0</v>
      </c>
      <c r="BB25" s="97">
        <f t="shared" si="36"/>
        <v>0</v>
      </c>
      <c r="BC25" s="97">
        <f t="shared" si="36"/>
        <v>0</v>
      </c>
      <c r="BD25" s="97">
        <f t="shared" si="36"/>
        <v>0</v>
      </c>
      <c r="BE25" s="97">
        <f t="shared" si="36"/>
        <v>0</v>
      </c>
      <c r="BF25" s="97">
        <f t="shared" si="36"/>
        <v>0</v>
      </c>
      <c r="BG25" s="97">
        <f t="shared" si="36"/>
        <v>0</v>
      </c>
      <c r="BH25" s="97">
        <f t="shared" si="36"/>
        <v>0</v>
      </c>
      <c r="BI25" s="97">
        <f t="shared" si="36"/>
        <v>0</v>
      </c>
      <c r="BJ25" s="97">
        <f t="shared" si="36"/>
        <v>0</v>
      </c>
      <c r="BK25" s="97">
        <f t="shared" si="36"/>
        <v>0</v>
      </c>
      <c r="BL25" s="97">
        <f t="shared" si="36"/>
        <v>0</v>
      </c>
      <c r="BM25" s="97">
        <f t="shared" si="36"/>
        <v>0</v>
      </c>
      <c r="BN25" s="97">
        <f t="shared" si="36"/>
        <v>0</v>
      </c>
      <c r="BO25" s="97">
        <f t="shared" si="36"/>
        <v>0</v>
      </c>
      <c r="BP25" s="97">
        <f t="shared" si="36"/>
        <v>0.26</v>
      </c>
      <c r="BQ25" s="97">
        <f t="shared" si="36"/>
        <v>0</v>
      </c>
      <c r="BR25" s="97">
        <f t="shared" si="36"/>
        <v>5.1999999999999993</v>
      </c>
      <c r="BS25" s="97">
        <f t="shared" si="36"/>
        <v>0</v>
      </c>
      <c r="BT25" s="97">
        <f t="shared" si="36"/>
        <v>0</v>
      </c>
      <c r="BU25" s="97">
        <f t="shared" si="36"/>
        <v>0</v>
      </c>
      <c r="BV25" s="97">
        <f t="shared" si="36"/>
        <v>0</v>
      </c>
      <c r="BW25" s="97">
        <f t="shared" si="22"/>
        <v>0</v>
      </c>
      <c r="BX25" s="97">
        <f t="shared" si="23"/>
        <v>0</v>
      </c>
      <c r="BY25" s="97">
        <f t="shared" si="24"/>
        <v>0.47999999999999954</v>
      </c>
      <c r="BZ25" s="97">
        <f t="shared" si="25"/>
        <v>0</v>
      </c>
      <c r="CA25" s="97">
        <f t="shared" si="26"/>
        <v>0</v>
      </c>
      <c r="CB25" s="97">
        <f t="shared" si="27"/>
        <v>0</v>
      </c>
      <c r="CC25" s="97">
        <f t="shared" si="28"/>
        <v>0</v>
      </c>
      <c r="CD25" s="319" t="s">
        <v>385</v>
      </c>
    </row>
    <row r="26" spans="1:82" s="57" customFormat="1" ht="28.5">
      <c r="A26" s="315" t="s">
        <v>394</v>
      </c>
      <c r="B26" s="76" t="s">
        <v>395</v>
      </c>
      <c r="C26" s="281" t="s">
        <v>385</v>
      </c>
      <c r="D26" s="281" t="s">
        <v>385</v>
      </c>
      <c r="E26" s="97">
        <f t="shared" si="12"/>
        <v>0</v>
      </c>
      <c r="F26" s="97">
        <f t="shared" si="13"/>
        <v>0</v>
      </c>
      <c r="G26" s="97">
        <f t="shared" si="14"/>
        <v>0</v>
      </c>
      <c r="H26" s="97">
        <f t="shared" si="15"/>
        <v>0</v>
      </c>
      <c r="I26" s="97">
        <f t="shared" si="16"/>
        <v>0</v>
      </c>
      <c r="J26" s="97">
        <f t="shared" si="17"/>
        <v>0</v>
      </c>
      <c r="K26" s="97">
        <f t="shared" si="18"/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0</v>
      </c>
      <c r="V26" s="97">
        <v>0</v>
      </c>
      <c r="W26" s="97">
        <v>0</v>
      </c>
      <c r="X26" s="97">
        <v>0</v>
      </c>
      <c r="Y26" s="97">
        <v>0</v>
      </c>
      <c r="Z26" s="97">
        <v>0</v>
      </c>
      <c r="AA26" s="97">
        <v>0</v>
      </c>
      <c r="AB26" s="97">
        <v>0</v>
      </c>
      <c r="AC26" s="97">
        <v>0</v>
      </c>
      <c r="AD26" s="97">
        <v>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7">
        <v>0</v>
      </c>
      <c r="AN26" s="97">
        <f t="shared" si="20"/>
        <v>0</v>
      </c>
      <c r="AO26" s="97">
        <f t="shared" si="3"/>
        <v>0</v>
      </c>
      <c r="AP26" s="97">
        <f t="shared" si="4"/>
        <v>0</v>
      </c>
      <c r="AQ26" s="97">
        <f t="shared" si="5"/>
        <v>0</v>
      </c>
      <c r="AR26" s="97">
        <f t="shared" si="6"/>
        <v>0</v>
      </c>
      <c r="AS26" s="97">
        <f t="shared" si="7"/>
        <v>0</v>
      </c>
      <c r="AT26" s="97">
        <f t="shared" si="8"/>
        <v>0</v>
      </c>
      <c r="AU26" s="97">
        <v>0</v>
      </c>
      <c r="AV26" s="97">
        <v>0</v>
      </c>
      <c r="AW26" s="97">
        <v>0</v>
      </c>
      <c r="AX26" s="97">
        <v>0</v>
      </c>
      <c r="AY26" s="97">
        <v>0</v>
      </c>
      <c r="AZ26" s="97">
        <v>0</v>
      </c>
      <c r="BA26" s="97">
        <v>0</v>
      </c>
      <c r="BB26" s="97">
        <v>0</v>
      </c>
      <c r="BC26" s="97">
        <v>0</v>
      </c>
      <c r="BD26" s="97">
        <v>0</v>
      </c>
      <c r="BE26" s="97">
        <v>0</v>
      </c>
      <c r="BF26" s="97">
        <v>0</v>
      </c>
      <c r="BG26" s="97">
        <v>0</v>
      </c>
      <c r="BH26" s="97">
        <v>0</v>
      </c>
      <c r="BI26" s="97">
        <v>0</v>
      </c>
      <c r="BJ26" s="97">
        <v>0</v>
      </c>
      <c r="BK26" s="97">
        <v>0</v>
      </c>
      <c r="BL26" s="97">
        <v>0</v>
      </c>
      <c r="BM26" s="97">
        <v>0</v>
      </c>
      <c r="BN26" s="97">
        <v>0</v>
      </c>
      <c r="BO26" s="97">
        <v>0</v>
      </c>
      <c r="BP26" s="97">
        <v>0</v>
      </c>
      <c r="BQ26" s="97">
        <v>0</v>
      </c>
      <c r="BR26" s="97">
        <v>0</v>
      </c>
      <c r="BS26" s="97">
        <v>0</v>
      </c>
      <c r="BT26" s="97">
        <v>0</v>
      </c>
      <c r="BU26" s="97">
        <v>0</v>
      </c>
      <c r="BV26" s="97">
        <v>0</v>
      </c>
      <c r="BW26" s="97">
        <f t="shared" si="22"/>
        <v>0</v>
      </c>
      <c r="BX26" s="97">
        <f t="shared" si="23"/>
        <v>0</v>
      </c>
      <c r="BY26" s="97">
        <f t="shared" si="24"/>
        <v>0</v>
      </c>
      <c r="BZ26" s="97">
        <f t="shared" si="25"/>
        <v>0</v>
      </c>
      <c r="CA26" s="97">
        <f t="shared" si="26"/>
        <v>0</v>
      </c>
      <c r="CB26" s="97">
        <f t="shared" si="27"/>
        <v>0</v>
      </c>
      <c r="CC26" s="97">
        <f t="shared" si="28"/>
        <v>0</v>
      </c>
      <c r="CD26" s="319" t="s">
        <v>385</v>
      </c>
    </row>
    <row r="27" spans="1:82" s="57" customFormat="1" ht="15.75">
      <c r="A27" s="315" t="s">
        <v>396</v>
      </c>
      <c r="B27" s="76" t="s">
        <v>397</v>
      </c>
      <c r="C27" s="281" t="s">
        <v>385</v>
      </c>
      <c r="D27" s="281" t="s">
        <v>385</v>
      </c>
      <c r="E27" s="97">
        <f t="shared" si="12"/>
        <v>0</v>
      </c>
      <c r="F27" s="97">
        <f t="shared" si="13"/>
        <v>0</v>
      </c>
      <c r="G27" s="97">
        <f t="shared" si="14"/>
        <v>0</v>
      </c>
      <c r="H27" s="97">
        <f t="shared" si="15"/>
        <v>0</v>
      </c>
      <c r="I27" s="97">
        <f t="shared" si="16"/>
        <v>0</v>
      </c>
      <c r="J27" s="97">
        <f t="shared" si="17"/>
        <v>0</v>
      </c>
      <c r="K27" s="97">
        <f t="shared" si="18"/>
        <v>0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7">
        <v>0</v>
      </c>
      <c r="T27" s="97">
        <v>0</v>
      </c>
      <c r="U27" s="97">
        <v>0</v>
      </c>
      <c r="V27" s="97">
        <v>0</v>
      </c>
      <c r="W27" s="97">
        <v>0</v>
      </c>
      <c r="X27" s="97">
        <v>0</v>
      </c>
      <c r="Y27" s="97">
        <v>0</v>
      </c>
      <c r="Z27" s="97">
        <v>0</v>
      </c>
      <c r="AA27" s="97">
        <v>0</v>
      </c>
      <c r="AB27" s="97">
        <v>0</v>
      </c>
      <c r="AC27" s="97">
        <v>0</v>
      </c>
      <c r="AD27" s="97">
        <v>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7">
        <v>0</v>
      </c>
      <c r="AN27" s="97">
        <f t="shared" si="20"/>
        <v>0</v>
      </c>
      <c r="AO27" s="97">
        <f t="shared" si="3"/>
        <v>0</v>
      </c>
      <c r="AP27" s="97">
        <f t="shared" si="4"/>
        <v>0</v>
      </c>
      <c r="AQ27" s="97">
        <f t="shared" si="5"/>
        <v>0</v>
      </c>
      <c r="AR27" s="97">
        <f t="shared" si="6"/>
        <v>0</v>
      </c>
      <c r="AS27" s="97">
        <f t="shared" si="7"/>
        <v>0</v>
      </c>
      <c r="AT27" s="97">
        <f t="shared" si="8"/>
        <v>0</v>
      </c>
      <c r="AU27" s="97">
        <v>0</v>
      </c>
      <c r="AV27" s="97">
        <v>0</v>
      </c>
      <c r="AW27" s="97">
        <v>0</v>
      </c>
      <c r="AX27" s="97">
        <v>0</v>
      </c>
      <c r="AY27" s="97">
        <v>0</v>
      </c>
      <c r="AZ27" s="97">
        <v>0</v>
      </c>
      <c r="BA27" s="97">
        <v>0</v>
      </c>
      <c r="BB27" s="97">
        <v>0</v>
      </c>
      <c r="BC27" s="97">
        <v>0</v>
      </c>
      <c r="BD27" s="97">
        <v>0</v>
      </c>
      <c r="BE27" s="97">
        <v>0</v>
      </c>
      <c r="BF27" s="97">
        <v>0</v>
      </c>
      <c r="BG27" s="97">
        <v>0</v>
      </c>
      <c r="BH27" s="97">
        <v>0</v>
      </c>
      <c r="BI27" s="97">
        <v>0</v>
      </c>
      <c r="BJ27" s="97">
        <v>0</v>
      </c>
      <c r="BK27" s="97">
        <v>0</v>
      </c>
      <c r="BL27" s="97">
        <v>0</v>
      </c>
      <c r="BM27" s="97">
        <v>0</v>
      </c>
      <c r="BN27" s="97">
        <v>0</v>
      </c>
      <c r="BO27" s="97">
        <v>0</v>
      </c>
      <c r="BP27" s="97">
        <v>0</v>
      </c>
      <c r="BQ27" s="97">
        <v>0</v>
      </c>
      <c r="BR27" s="97">
        <v>0</v>
      </c>
      <c r="BS27" s="97">
        <v>0</v>
      </c>
      <c r="BT27" s="97">
        <v>0</v>
      </c>
      <c r="BU27" s="97">
        <v>0</v>
      </c>
      <c r="BV27" s="97">
        <v>0</v>
      </c>
      <c r="BW27" s="97">
        <f t="shared" si="22"/>
        <v>0</v>
      </c>
      <c r="BX27" s="97">
        <f t="shared" si="23"/>
        <v>0</v>
      </c>
      <c r="BY27" s="97">
        <f t="shared" si="24"/>
        <v>0</v>
      </c>
      <c r="BZ27" s="97">
        <f t="shared" si="25"/>
        <v>0</v>
      </c>
      <c r="CA27" s="97">
        <f t="shared" si="26"/>
        <v>0</v>
      </c>
      <c r="CB27" s="97">
        <f t="shared" si="27"/>
        <v>0</v>
      </c>
      <c r="CC27" s="97">
        <f t="shared" si="28"/>
        <v>0</v>
      </c>
      <c r="CD27" s="319" t="s">
        <v>385</v>
      </c>
    </row>
    <row r="28" spans="1:82" s="57" customFormat="1" ht="24.75" customHeight="1">
      <c r="A28" s="315" t="s">
        <v>398</v>
      </c>
      <c r="B28" s="76" t="s">
        <v>399</v>
      </c>
      <c r="C28" s="86"/>
      <c r="D28" s="86" t="s">
        <v>385</v>
      </c>
      <c r="E28" s="97">
        <f t="shared" si="12"/>
        <v>0.26</v>
      </c>
      <c r="F28" s="97">
        <f t="shared" si="13"/>
        <v>0</v>
      </c>
      <c r="G28" s="97">
        <f t="shared" si="14"/>
        <v>16.524999999999999</v>
      </c>
      <c r="H28" s="97">
        <f t="shared" si="15"/>
        <v>0</v>
      </c>
      <c r="I28" s="97">
        <f t="shared" si="16"/>
        <v>0</v>
      </c>
      <c r="J28" s="97">
        <f t="shared" si="17"/>
        <v>0</v>
      </c>
      <c r="K28" s="97">
        <f t="shared" si="18"/>
        <v>358</v>
      </c>
      <c r="L28" s="90">
        <f t="shared" ref="L28:AF28" si="37">L45+L73</f>
        <v>0</v>
      </c>
      <c r="M28" s="90">
        <f t="shared" si="37"/>
        <v>0</v>
      </c>
      <c r="N28" s="90">
        <f t="shared" si="37"/>
        <v>0</v>
      </c>
      <c r="O28" s="90">
        <f t="shared" si="37"/>
        <v>0</v>
      </c>
      <c r="P28" s="90">
        <f t="shared" si="37"/>
        <v>0</v>
      </c>
      <c r="Q28" s="90">
        <f t="shared" si="37"/>
        <v>0</v>
      </c>
      <c r="R28" s="90">
        <f t="shared" si="37"/>
        <v>0</v>
      </c>
      <c r="S28" s="90">
        <f t="shared" si="37"/>
        <v>0</v>
      </c>
      <c r="T28" s="90">
        <f t="shared" si="37"/>
        <v>0</v>
      </c>
      <c r="U28" s="90">
        <f t="shared" si="37"/>
        <v>0</v>
      </c>
      <c r="V28" s="90">
        <f t="shared" si="37"/>
        <v>0</v>
      </c>
      <c r="W28" s="90">
        <f t="shared" si="37"/>
        <v>0</v>
      </c>
      <c r="X28" s="90">
        <f t="shared" si="37"/>
        <v>0</v>
      </c>
      <c r="Y28" s="90">
        <f t="shared" si="37"/>
        <v>0</v>
      </c>
      <c r="Z28" s="90">
        <f t="shared" si="37"/>
        <v>0</v>
      </c>
      <c r="AA28" s="90">
        <f t="shared" si="37"/>
        <v>0</v>
      </c>
      <c r="AB28" s="90">
        <f t="shared" si="37"/>
        <v>0</v>
      </c>
      <c r="AC28" s="90">
        <f t="shared" si="37"/>
        <v>0</v>
      </c>
      <c r="AD28" s="90">
        <f t="shared" si="37"/>
        <v>0</v>
      </c>
      <c r="AE28" s="90">
        <f t="shared" si="37"/>
        <v>0</v>
      </c>
      <c r="AF28" s="90">
        <f t="shared" si="37"/>
        <v>0</v>
      </c>
      <c r="AG28" s="90">
        <f t="shared" ref="AG28:AH28" si="38">AG45+AG73+AG29</f>
        <v>0.26</v>
      </c>
      <c r="AH28" s="90">
        <f t="shared" si="38"/>
        <v>0</v>
      </c>
      <c r="AI28" s="90">
        <f>AI45+AI73+AI29</f>
        <v>16.524999999999999</v>
      </c>
      <c r="AJ28" s="90">
        <f t="shared" ref="AJ28:AM28" si="39">AJ45+AJ73+AJ29</f>
        <v>0</v>
      </c>
      <c r="AK28" s="90">
        <f t="shared" si="39"/>
        <v>0</v>
      </c>
      <c r="AL28" s="90">
        <f t="shared" si="39"/>
        <v>0</v>
      </c>
      <c r="AM28" s="90">
        <f t="shared" si="39"/>
        <v>358</v>
      </c>
      <c r="AN28" s="97">
        <f t="shared" si="20"/>
        <v>0.30099999999999999</v>
      </c>
      <c r="AO28" s="97">
        <f t="shared" si="3"/>
        <v>0</v>
      </c>
      <c r="AP28" s="97">
        <f t="shared" si="4"/>
        <v>19.574999999999999</v>
      </c>
      <c r="AQ28" s="97">
        <f t="shared" si="5"/>
        <v>0</v>
      </c>
      <c r="AR28" s="97">
        <f t="shared" si="6"/>
        <v>0</v>
      </c>
      <c r="AS28" s="97">
        <f t="shared" si="7"/>
        <v>0</v>
      </c>
      <c r="AT28" s="97">
        <f t="shared" si="8"/>
        <v>353</v>
      </c>
      <c r="AU28" s="90">
        <f t="shared" ref="AU28:BO28" si="40">AU45+AU73</f>
        <v>0</v>
      </c>
      <c r="AV28" s="90">
        <f t="shared" si="40"/>
        <v>0</v>
      </c>
      <c r="AW28" s="90">
        <f t="shared" si="40"/>
        <v>0</v>
      </c>
      <c r="AX28" s="90">
        <f t="shared" si="40"/>
        <v>0</v>
      </c>
      <c r="AY28" s="90">
        <f t="shared" si="40"/>
        <v>0</v>
      </c>
      <c r="AZ28" s="90">
        <f t="shared" si="40"/>
        <v>0</v>
      </c>
      <c r="BA28" s="90">
        <f t="shared" si="40"/>
        <v>0</v>
      </c>
      <c r="BB28" s="90">
        <f t="shared" si="40"/>
        <v>0</v>
      </c>
      <c r="BC28" s="90">
        <f t="shared" si="40"/>
        <v>0</v>
      </c>
      <c r="BD28" s="90">
        <f t="shared" si="40"/>
        <v>0</v>
      </c>
      <c r="BE28" s="90">
        <f t="shared" si="40"/>
        <v>0</v>
      </c>
      <c r="BF28" s="90">
        <f t="shared" si="40"/>
        <v>0</v>
      </c>
      <c r="BG28" s="90">
        <f t="shared" si="40"/>
        <v>0</v>
      </c>
      <c r="BH28" s="90">
        <f t="shared" si="40"/>
        <v>0</v>
      </c>
      <c r="BI28" s="90">
        <f t="shared" si="40"/>
        <v>0</v>
      </c>
      <c r="BJ28" s="90">
        <f t="shared" si="40"/>
        <v>0</v>
      </c>
      <c r="BK28" s="90">
        <f t="shared" si="40"/>
        <v>0</v>
      </c>
      <c r="BL28" s="90">
        <f t="shared" si="40"/>
        <v>0</v>
      </c>
      <c r="BM28" s="90">
        <f t="shared" si="40"/>
        <v>0</v>
      </c>
      <c r="BN28" s="90">
        <f t="shared" si="40"/>
        <v>0</v>
      </c>
      <c r="BO28" s="90">
        <f t="shared" si="40"/>
        <v>0</v>
      </c>
      <c r="BP28" s="90">
        <f t="shared" ref="BP28" si="41">BP45+BP73+BP29</f>
        <v>0.30099999999999999</v>
      </c>
      <c r="BQ28" s="90">
        <f t="shared" ref="BQ28" si="42">BQ45+BQ73+BQ29</f>
        <v>0</v>
      </c>
      <c r="BR28" s="90">
        <f>BR45+BR73+BR29</f>
        <v>19.574999999999999</v>
      </c>
      <c r="BS28" s="90">
        <f t="shared" ref="BS28" si="43">BS45+BS73+BS29</f>
        <v>0</v>
      </c>
      <c r="BT28" s="90">
        <f t="shared" ref="BT28" si="44">BT45+BT73+BT29</f>
        <v>0</v>
      </c>
      <c r="BU28" s="90">
        <f t="shared" ref="BU28" si="45">BU45+BU73+BU29</f>
        <v>0</v>
      </c>
      <c r="BV28" s="90">
        <f t="shared" ref="BV28" si="46">BV45+BV73+BV29</f>
        <v>353</v>
      </c>
      <c r="BW28" s="97">
        <f t="shared" si="22"/>
        <v>4.0999999999999981E-2</v>
      </c>
      <c r="BX28" s="97">
        <f t="shared" si="23"/>
        <v>0</v>
      </c>
      <c r="BY28" s="97">
        <f t="shared" si="24"/>
        <v>3.0500000000000007</v>
      </c>
      <c r="BZ28" s="97">
        <f t="shared" si="25"/>
        <v>0</v>
      </c>
      <c r="CA28" s="97">
        <f t="shared" si="26"/>
        <v>0</v>
      </c>
      <c r="CB28" s="97">
        <f t="shared" si="27"/>
        <v>0</v>
      </c>
      <c r="CC28" s="97">
        <f t="shared" si="28"/>
        <v>-5</v>
      </c>
      <c r="CD28" s="319" t="s">
        <v>385</v>
      </c>
    </row>
    <row r="29" spans="1:82" s="57" customFormat="1" ht="31.5" customHeight="1">
      <c r="A29" s="356" t="s">
        <v>477</v>
      </c>
      <c r="B29" s="357" t="s">
        <v>1131</v>
      </c>
      <c r="C29" s="358" t="s">
        <v>385</v>
      </c>
      <c r="D29" s="358" t="s">
        <v>385</v>
      </c>
      <c r="E29" s="359">
        <f>L29+S29+Z29+AG29</f>
        <v>0</v>
      </c>
      <c r="F29" s="359">
        <f t="shared" si="13"/>
        <v>0</v>
      </c>
      <c r="G29" s="359">
        <f t="shared" si="14"/>
        <v>2.2000000000000002</v>
      </c>
      <c r="H29" s="359">
        <f t="shared" si="15"/>
        <v>0</v>
      </c>
      <c r="I29" s="359">
        <f t="shared" si="16"/>
        <v>0</v>
      </c>
      <c r="J29" s="359">
        <f t="shared" si="17"/>
        <v>0</v>
      </c>
      <c r="K29" s="359">
        <f t="shared" si="18"/>
        <v>0</v>
      </c>
      <c r="L29" s="359">
        <f>L30+L34+L37+L42</f>
        <v>0</v>
      </c>
      <c r="M29" s="359">
        <f t="shared" ref="M29:AM29" si="47">M30+M34+M37+M42</f>
        <v>0</v>
      </c>
      <c r="N29" s="359">
        <f t="shared" si="47"/>
        <v>0</v>
      </c>
      <c r="O29" s="359">
        <f t="shared" si="47"/>
        <v>0</v>
      </c>
      <c r="P29" s="359">
        <f t="shared" si="47"/>
        <v>0</v>
      </c>
      <c r="Q29" s="359">
        <f t="shared" si="47"/>
        <v>0</v>
      </c>
      <c r="R29" s="359">
        <f t="shared" si="47"/>
        <v>0</v>
      </c>
      <c r="S29" s="359">
        <f t="shared" si="47"/>
        <v>0</v>
      </c>
      <c r="T29" s="359">
        <f t="shared" si="47"/>
        <v>0</v>
      </c>
      <c r="U29" s="359">
        <f t="shared" si="47"/>
        <v>0</v>
      </c>
      <c r="V29" s="359">
        <f t="shared" si="47"/>
        <v>0</v>
      </c>
      <c r="W29" s="359">
        <f t="shared" si="47"/>
        <v>0</v>
      </c>
      <c r="X29" s="359">
        <f t="shared" si="47"/>
        <v>0</v>
      </c>
      <c r="Y29" s="359">
        <f t="shared" si="47"/>
        <v>0</v>
      </c>
      <c r="Z29" s="359">
        <f t="shared" si="47"/>
        <v>0</v>
      </c>
      <c r="AA29" s="359">
        <f t="shared" si="47"/>
        <v>0</v>
      </c>
      <c r="AB29" s="359">
        <f t="shared" si="47"/>
        <v>0</v>
      </c>
      <c r="AC29" s="359">
        <f t="shared" si="47"/>
        <v>0</v>
      </c>
      <c r="AD29" s="359">
        <f t="shared" si="47"/>
        <v>0</v>
      </c>
      <c r="AE29" s="359">
        <f t="shared" si="47"/>
        <v>0</v>
      </c>
      <c r="AF29" s="359">
        <f t="shared" si="47"/>
        <v>0</v>
      </c>
      <c r="AG29" s="359">
        <f t="shared" si="47"/>
        <v>0</v>
      </c>
      <c r="AH29" s="359">
        <f t="shared" si="47"/>
        <v>0</v>
      </c>
      <c r="AI29" s="359">
        <f t="shared" si="47"/>
        <v>2.2000000000000002</v>
      </c>
      <c r="AJ29" s="359">
        <f t="shared" si="47"/>
        <v>0</v>
      </c>
      <c r="AK29" s="359">
        <f t="shared" si="47"/>
        <v>0</v>
      </c>
      <c r="AL29" s="359">
        <f t="shared" si="47"/>
        <v>0</v>
      </c>
      <c r="AM29" s="359">
        <f t="shared" si="47"/>
        <v>0</v>
      </c>
      <c r="AN29" s="359">
        <f>AU29+BB29+BI29+BP29</f>
        <v>4.1000000000000002E-2</v>
      </c>
      <c r="AO29" s="359">
        <f t="shared" si="3"/>
        <v>0</v>
      </c>
      <c r="AP29" s="359">
        <f t="shared" si="4"/>
        <v>3.8929999999999998</v>
      </c>
      <c r="AQ29" s="359">
        <f t="shared" si="5"/>
        <v>0</v>
      </c>
      <c r="AR29" s="359">
        <f t="shared" si="6"/>
        <v>0</v>
      </c>
      <c r="AS29" s="359">
        <f t="shared" si="7"/>
        <v>0</v>
      </c>
      <c r="AT29" s="359">
        <f t="shared" si="8"/>
        <v>0</v>
      </c>
      <c r="AU29" s="359">
        <f>AU30+AU34+AU37+AU42</f>
        <v>0</v>
      </c>
      <c r="AV29" s="359">
        <f t="shared" ref="AV29:BV29" si="48">AV30+AV34+AV37+AV42</f>
        <v>0</v>
      </c>
      <c r="AW29" s="359">
        <f t="shared" si="48"/>
        <v>0</v>
      </c>
      <c r="AX29" s="359">
        <f t="shared" si="48"/>
        <v>0</v>
      </c>
      <c r="AY29" s="359">
        <f t="shared" si="48"/>
        <v>0</v>
      </c>
      <c r="AZ29" s="359">
        <f t="shared" si="48"/>
        <v>0</v>
      </c>
      <c r="BA29" s="359">
        <f t="shared" si="48"/>
        <v>0</v>
      </c>
      <c r="BB29" s="359">
        <f t="shared" si="48"/>
        <v>0</v>
      </c>
      <c r="BC29" s="359">
        <f t="shared" si="48"/>
        <v>0</v>
      </c>
      <c r="BD29" s="359">
        <f t="shared" si="48"/>
        <v>0</v>
      </c>
      <c r="BE29" s="359">
        <f t="shared" si="48"/>
        <v>0</v>
      </c>
      <c r="BF29" s="359">
        <f t="shared" si="48"/>
        <v>0</v>
      </c>
      <c r="BG29" s="359">
        <f t="shared" si="48"/>
        <v>0</v>
      </c>
      <c r="BH29" s="359">
        <f t="shared" si="48"/>
        <v>0</v>
      </c>
      <c r="BI29" s="359">
        <f t="shared" si="48"/>
        <v>0</v>
      </c>
      <c r="BJ29" s="359">
        <f t="shared" si="48"/>
        <v>0</v>
      </c>
      <c r="BK29" s="359">
        <f t="shared" si="48"/>
        <v>0</v>
      </c>
      <c r="BL29" s="359">
        <f t="shared" si="48"/>
        <v>0</v>
      </c>
      <c r="BM29" s="359">
        <f t="shared" si="48"/>
        <v>0</v>
      </c>
      <c r="BN29" s="359">
        <f t="shared" si="48"/>
        <v>0</v>
      </c>
      <c r="BO29" s="359">
        <f t="shared" si="48"/>
        <v>0</v>
      </c>
      <c r="BP29" s="359">
        <f t="shared" si="48"/>
        <v>4.1000000000000002E-2</v>
      </c>
      <c r="BQ29" s="359">
        <f t="shared" si="48"/>
        <v>0</v>
      </c>
      <c r="BR29" s="359">
        <f t="shared" si="48"/>
        <v>3.8929999999999998</v>
      </c>
      <c r="BS29" s="359">
        <f t="shared" si="48"/>
        <v>0</v>
      </c>
      <c r="BT29" s="359">
        <f t="shared" si="48"/>
        <v>0</v>
      </c>
      <c r="BU29" s="359">
        <f t="shared" si="48"/>
        <v>0</v>
      </c>
      <c r="BV29" s="359">
        <f t="shared" si="48"/>
        <v>0</v>
      </c>
      <c r="BW29" s="359">
        <f t="shared" si="22"/>
        <v>4.1000000000000002E-2</v>
      </c>
      <c r="BX29" s="359">
        <f t="shared" si="23"/>
        <v>0</v>
      </c>
      <c r="BY29" s="359">
        <f t="shared" si="24"/>
        <v>1.6929999999999996</v>
      </c>
      <c r="BZ29" s="359">
        <f t="shared" si="25"/>
        <v>0</v>
      </c>
      <c r="CA29" s="359">
        <f t="shared" si="26"/>
        <v>0</v>
      </c>
      <c r="CB29" s="359">
        <f t="shared" si="27"/>
        <v>0</v>
      </c>
      <c r="CC29" s="359">
        <f t="shared" si="28"/>
        <v>0</v>
      </c>
      <c r="CD29" s="558" t="s">
        <v>1189</v>
      </c>
    </row>
    <row r="30" spans="1:82" s="57" customFormat="1" ht="42.75" customHeight="1">
      <c r="A30" s="340" t="s">
        <v>479</v>
      </c>
      <c r="B30" s="341" t="s">
        <v>1132</v>
      </c>
      <c r="C30" s="336" t="s">
        <v>385</v>
      </c>
      <c r="D30" s="336" t="s">
        <v>385</v>
      </c>
      <c r="E30" s="337">
        <f t="shared" ref="E30:E44" si="49">L30+S30+Z30+AG30</f>
        <v>0</v>
      </c>
      <c r="F30" s="337">
        <f t="shared" ref="F30:F44" si="50">M30+T30+AA30+AH30</f>
        <v>0</v>
      </c>
      <c r="G30" s="337">
        <f t="shared" ref="G30:G44" si="51">N30+U30+AB30+AI30</f>
        <v>2.2000000000000002</v>
      </c>
      <c r="H30" s="337">
        <f t="shared" ref="H30:H44" si="52">O30+V30+AC30+AJ30</f>
        <v>0</v>
      </c>
      <c r="I30" s="337">
        <f t="shared" ref="I30:I44" si="53">P30+W30+AD30+AK30</f>
        <v>0</v>
      </c>
      <c r="J30" s="337">
        <f t="shared" ref="J30:J44" si="54">Q30+X30+AE30+AL30</f>
        <v>0</v>
      </c>
      <c r="K30" s="337">
        <f t="shared" ref="K30:K44" si="55">R30+Y30+AF30+AM30</f>
        <v>0</v>
      </c>
      <c r="L30" s="337">
        <f>L31+L32+L33</f>
        <v>0</v>
      </c>
      <c r="M30" s="337">
        <f t="shared" ref="M30:AM30" si="56">M31+M32+M33</f>
        <v>0</v>
      </c>
      <c r="N30" s="337">
        <f t="shared" si="56"/>
        <v>0</v>
      </c>
      <c r="O30" s="337">
        <f t="shared" si="56"/>
        <v>0</v>
      </c>
      <c r="P30" s="337">
        <f t="shared" si="56"/>
        <v>0</v>
      </c>
      <c r="Q30" s="337">
        <f t="shared" si="56"/>
        <v>0</v>
      </c>
      <c r="R30" s="337">
        <f t="shared" si="56"/>
        <v>0</v>
      </c>
      <c r="S30" s="337">
        <f t="shared" si="56"/>
        <v>0</v>
      </c>
      <c r="T30" s="337">
        <f t="shared" si="56"/>
        <v>0</v>
      </c>
      <c r="U30" s="337">
        <f t="shared" si="56"/>
        <v>0</v>
      </c>
      <c r="V30" s="337">
        <f t="shared" si="56"/>
        <v>0</v>
      </c>
      <c r="W30" s="337">
        <f t="shared" si="56"/>
        <v>0</v>
      </c>
      <c r="X30" s="337">
        <f t="shared" si="56"/>
        <v>0</v>
      </c>
      <c r="Y30" s="337">
        <f t="shared" si="56"/>
        <v>0</v>
      </c>
      <c r="Z30" s="337">
        <f t="shared" si="56"/>
        <v>0</v>
      </c>
      <c r="AA30" s="337">
        <f t="shared" si="56"/>
        <v>0</v>
      </c>
      <c r="AB30" s="337">
        <f t="shared" si="56"/>
        <v>0</v>
      </c>
      <c r="AC30" s="337">
        <f t="shared" si="56"/>
        <v>0</v>
      </c>
      <c r="AD30" s="337">
        <f t="shared" si="56"/>
        <v>0</v>
      </c>
      <c r="AE30" s="337">
        <f t="shared" si="56"/>
        <v>0</v>
      </c>
      <c r="AF30" s="337">
        <f t="shared" si="56"/>
        <v>0</v>
      </c>
      <c r="AG30" s="337">
        <f t="shared" si="56"/>
        <v>0</v>
      </c>
      <c r="AH30" s="337">
        <f t="shared" si="56"/>
        <v>0</v>
      </c>
      <c r="AI30" s="337">
        <f t="shared" si="56"/>
        <v>2.2000000000000002</v>
      </c>
      <c r="AJ30" s="337">
        <f t="shared" si="56"/>
        <v>0</v>
      </c>
      <c r="AK30" s="337">
        <f t="shared" si="56"/>
        <v>0</v>
      </c>
      <c r="AL30" s="337">
        <f t="shared" si="56"/>
        <v>0</v>
      </c>
      <c r="AM30" s="337">
        <f t="shared" si="56"/>
        <v>0</v>
      </c>
      <c r="AN30" s="337">
        <f t="shared" ref="AN30:AN72" si="57">AU30+BB30+BI30+BP30</f>
        <v>4.1000000000000002E-2</v>
      </c>
      <c r="AO30" s="337">
        <f t="shared" si="3"/>
        <v>0</v>
      </c>
      <c r="AP30" s="337">
        <f t="shared" si="4"/>
        <v>3.8929999999999998</v>
      </c>
      <c r="AQ30" s="337">
        <f t="shared" si="5"/>
        <v>0</v>
      </c>
      <c r="AR30" s="337">
        <f t="shared" si="6"/>
        <v>0</v>
      </c>
      <c r="AS30" s="337">
        <f t="shared" si="7"/>
        <v>0</v>
      </c>
      <c r="AT30" s="337">
        <f t="shared" si="8"/>
        <v>0</v>
      </c>
      <c r="AU30" s="337">
        <f>AU31+AU32+AU33</f>
        <v>0</v>
      </c>
      <c r="AV30" s="337">
        <f t="shared" ref="AV30:BV30" si="58">AV31+AV32+AV33</f>
        <v>0</v>
      </c>
      <c r="AW30" s="337">
        <f t="shared" si="58"/>
        <v>0</v>
      </c>
      <c r="AX30" s="337">
        <f t="shared" si="58"/>
        <v>0</v>
      </c>
      <c r="AY30" s="337">
        <f t="shared" si="58"/>
        <v>0</v>
      </c>
      <c r="AZ30" s="337">
        <f t="shared" si="58"/>
        <v>0</v>
      </c>
      <c r="BA30" s="337">
        <f t="shared" si="58"/>
        <v>0</v>
      </c>
      <c r="BB30" s="337">
        <f t="shared" si="58"/>
        <v>0</v>
      </c>
      <c r="BC30" s="337">
        <f t="shared" si="58"/>
        <v>0</v>
      </c>
      <c r="BD30" s="337">
        <f t="shared" si="58"/>
        <v>0</v>
      </c>
      <c r="BE30" s="337">
        <f t="shared" si="58"/>
        <v>0</v>
      </c>
      <c r="BF30" s="337">
        <f t="shared" si="58"/>
        <v>0</v>
      </c>
      <c r="BG30" s="337">
        <f t="shared" si="58"/>
        <v>0</v>
      </c>
      <c r="BH30" s="337">
        <f t="shared" si="58"/>
        <v>0</v>
      </c>
      <c r="BI30" s="337">
        <f t="shared" si="58"/>
        <v>0</v>
      </c>
      <c r="BJ30" s="337">
        <f t="shared" si="58"/>
        <v>0</v>
      </c>
      <c r="BK30" s="337">
        <f t="shared" si="58"/>
        <v>0</v>
      </c>
      <c r="BL30" s="337">
        <f t="shared" si="58"/>
        <v>0</v>
      </c>
      <c r="BM30" s="337">
        <f t="shared" si="58"/>
        <v>0</v>
      </c>
      <c r="BN30" s="337">
        <f t="shared" si="58"/>
        <v>0</v>
      </c>
      <c r="BO30" s="337">
        <f t="shared" si="58"/>
        <v>0</v>
      </c>
      <c r="BP30" s="337">
        <f t="shared" si="58"/>
        <v>4.1000000000000002E-2</v>
      </c>
      <c r="BQ30" s="337">
        <f t="shared" si="58"/>
        <v>0</v>
      </c>
      <c r="BR30" s="337">
        <f t="shared" si="58"/>
        <v>3.8929999999999998</v>
      </c>
      <c r="BS30" s="337">
        <f t="shared" si="58"/>
        <v>0</v>
      </c>
      <c r="BT30" s="337">
        <f t="shared" si="58"/>
        <v>0</v>
      </c>
      <c r="BU30" s="337">
        <f t="shared" si="58"/>
        <v>0</v>
      </c>
      <c r="BV30" s="337">
        <f t="shared" si="58"/>
        <v>0</v>
      </c>
      <c r="BW30" s="337">
        <f t="shared" ref="BW30:BW81" si="59">AN30-E30</f>
        <v>4.1000000000000002E-2</v>
      </c>
      <c r="BX30" s="337">
        <f t="shared" ref="BX30:BX81" si="60">AO30-F30</f>
        <v>0</v>
      </c>
      <c r="BY30" s="337">
        <f t="shared" ref="BY30:BY81" si="61">AP30-G30</f>
        <v>1.6929999999999996</v>
      </c>
      <c r="BZ30" s="337">
        <f t="shared" ref="BZ30:BZ81" si="62">AQ30-H30</f>
        <v>0</v>
      </c>
      <c r="CA30" s="337">
        <f t="shared" ref="CA30:CA81" si="63">AR30-I30</f>
        <v>0</v>
      </c>
      <c r="CB30" s="337">
        <f t="shared" ref="CB30:CB81" si="64">AS30-J30</f>
        <v>0</v>
      </c>
      <c r="CC30" s="337">
        <f t="shared" ref="CC30:CC81" si="65">AT30-K30</f>
        <v>0</v>
      </c>
      <c r="CD30" s="559"/>
    </row>
    <row r="31" spans="1:82" s="57" customFormat="1" ht="60" customHeight="1">
      <c r="A31" s="445" t="s">
        <v>1013</v>
      </c>
      <c r="B31" s="446" t="s">
        <v>1133</v>
      </c>
      <c r="C31" s="447" t="s">
        <v>385</v>
      </c>
      <c r="D31" s="447" t="s">
        <v>385</v>
      </c>
      <c r="E31" s="448">
        <f t="shared" si="49"/>
        <v>0</v>
      </c>
      <c r="F31" s="448">
        <f t="shared" si="50"/>
        <v>0</v>
      </c>
      <c r="G31" s="448">
        <f t="shared" si="51"/>
        <v>2.2000000000000002</v>
      </c>
      <c r="H31" s="448">
        <f t="shared" si="52"/>
        <v>0</v>
      </c>
      <c r="I31" s="448">
        <f t="shared" si="53"/>
        <v>0</v>
      </c>
      <c r="J31" s="448">
        <f t="shared" si="54"/>
        <v>0</v>
      </c>
      <c r="K31" s="448">
        <f t="shared" si="55"/>
        <v>0</v>
      </c>
      <c r="L31" s="448">
        <v>0</v>
      </c>
      <c r="M31" s="448">
        <v>0</v>
      </c>
      <c r="N31" s="448">
        <v>0</v>
      </c>
      <c r="O31" s="448">
        <v>0</v>
      </c>
      <c r="P31" s="448">
        <v>0</v>
      </c>
      <c r="Q31" s="448">
        <v>0</v>
      </c>
      <c r="R31" s="448">
        <v>0</v>
      </c>
      <c r="S31" s="448">
        <v>0</v>
      </c>
      <c r="T31" s="448">
        <v>0</v>
      </c>
      <c r="U31" s="448">
        <v>0</v>
      </c>
      <c r="V31" s="448">
        <v>0</v>
      </c>
      <c r="W31" s="448">
        <v>0</v>
      </c>
      <c r="X31" s="448">
        <v>0</v>
      </c>
      <c r="Y31" s="448">
        <v>0</v>
      </c>
      <c r="Z31" s="448">
        <v>0</v>
      </c>
      <c r="AA31" s="448">
        <v>0</v>
      </c>
      <c r="AB31" s="448">
        <v>0</v>
      </c>
      <c r="AC31" s="448">
        <v>0</v>
      </c>
      <c r="AD31" s="448">
        <v>0</v>
      </c>
      <c r="AE31" s="448">
        <v>0</v>
      </c>
      <c r="AF31" s="448">
        <v>0</v>
      </c>
      <c r="AG31" s="448">
        <v>0</v>
      </c>
      <c r="AH31" s="448">
        <v>0</v>
      </c>
      <c r="AI31" s="448">
        <v>2.2000000000000002</v>
      </c>
      <c r="AJ31" s="448">
        <v>0</v>
      </c>
      <c r="AK31" s="448">
        <v>0</v>
      </c>
      <c r="AL31" s="448">
        <v>0</v>
      </c>
      <c r="AM31" s="448">
        <v>0</v>
      </c>
      <c r="AN31" s="448">
        <f t="shared" si="57"/>
        <v>4.1000000000000002E-2</v>
      </c>
      <c r="AO31" s="448">
        <f t="shared" si="3"/>
        <v>0</v>
      </c>
      <c r="AP31" s="448">
        <f t="shared" si="4"/>
        <v>3.8929999999999998</v>
      </c>
      <c r="AQ31" s="448">
        <f t="shared" si="5"/>
        <v>0</v>
      </c>
      <c r="AR31" s="448">
        <f t="shared" si="6"/>
        <v>0</v>
      </c>
      <c r="AS31" s="448">
        <f t="shared" si="7"/>
        <v>0</v>
      </c>
      <c r="AT31" s="448">
        <f t="shared" si="8"/>
        <v>0</v>
      </c>
      <c r="AU31" s="448">
        <v>0</v>
      </c>
      <c r="AV31" s="448">
        <v>0</v>
      </c>
      <c r="AW31" s="448">
        <v>0</v>
      </c>
      <c r="AX31" s="448">
        <v>0</v>
      </c>
      <c r="AY31" s="448">
        <v>0</v>
      </c>
      <c r="AZ31" s="448">
        <v>0</v>
      </c>
      <c r="BA31" s="448">
        <v>0</v>
      </c>
      <c r="BB31" s="448">
        <v>0</v>
      </c>
      <c r="BC31" s="448">
        <v>0</v>
      </c>
      <c r="BD31" s="448">
        <v>0</v>
      </c>
      <c r="BE31" s="448">
        <v>0</v>
      </c>
      <c r="BF31" s="448">
        <v>0</v>
      </c>
      <c r="BG31" s="448">
        <v>0</v>
      </c>
      <c r="BH31" s="448">
        <v>0</v>
      </c>
      <c r="BI31" s="448">
        <v>0</v>
      </c>
      <c r="BJ31" s="448">
        <v>0</v>
      </c>
      <c r="BK31" s="448">
        <v>0</v>
      </c>
      <c r="BL31" s="448">
        <v>0</v>
      </c>
      <c r="BM31" s="448">
        <v>0</v>
      </c>
      <c r="BN31" s="448">
        <v>0</v>
      </c>
      <c r="BO31" s="448">
        <v>0</v>
      </c>
      <c r="BP31" s="448">
        <f>0.025+0.016</f>
        <v>4.1000000000000002E-2</v>
      </c>
      <c r="BQ31" s="448">
        <v>0</v>
      </c>
      <c r="BR31" s="448">
        <v>3.8929999999999998</v>
      </c>
      <c r="BS31" s="448">
        <v>0</v>
      </c>
      <c r="BT31" s="448">
        <v>0</v>
      </c>
      <c r="BU31" s="448">
        <v>0</v>
      </c>
      <c r="BV31" s="448">
        <v>0</v>
      </c>
      <c r="BW31" s="448">
        <f t="shared" si="59"/>
        <v>4.1000000000000002E-2</v>
      </c>
      <c r="BX31" s="448">
        <f t="shared" si="60"/>
        <v>0</v>
      </c>
      <c r="BY31" s="448">
        <f t="shared" si="61"/>
        <v>1.6929999999999996</v>
      </c>
      <c r="BZ31" s="448">
        <f t="shared" si="62"/>
        <v>0</v>
      </c>
      <c r="CA31" s="448">
        <f t="shared" si="63"/>
        <v>0</v>
      </c>
      <c r="CB31" s="448">
        <f t="shared" si="64"/>
        <v>0</v>
      </c>
      <c r="CC31" s="448">
        <f t="shared" si="65"/>
        <v>0</v>
      </c>
      <c r="CD31" s="560"/>
    </row>
    <row r="32" spans="1:82" s="57" customFormat="1" ht="54.75" customHeight="1">
      <c r="A32" s="450" t="s">
        <v>1018</v>
      </c>
      <c r="B32" s="451" t="s">
        <v>1134</v>
      </c>
      <c r="C32" s="447" t="s">
        <v>385</v>
      </c>
      <c r="D32" s="447" t="s">
        <v>385</v>
      </c>
      <c r="E32" s="448">
        <f t="shared" si="49"/>
        <v>0</v>
      </c>
      <c r="F32" s="448">
        <f t="shared" si="50"/>
        <v>0</v>
      </c>
      <c r="G32" s="448">
        <f t="shared" si="51"/>
        <v>0</v>
      </c>
      <c r="H32" s="448">
        <f t="shared" si="52"/>
        <v>0</v>
      </c>
      <c r="I32" s="448">
        <f t="shared" si="53"/>
        <v>0</v>
      </c>
      <c r="J32" s="448">
        <f t="shared" si="54"/>
        <v>0</v>
      </c>
      <c r="K32" s="448">
        <f t="shared" si="55"/>
        <v>0</v>
      </c>
      <c r="L32" s="448">
        <v>0</v>
      </c>
      <c r="M32" s="448">
        <v>0</v>
      </c>
      <c r="N32" s="448">
        <v>0</v>
      </c>
      <c r="O32" s="448">
        <v>0</v>
      </c>
      <c r="P32" s="448">
        <v>0</v>
      </c>
      <c r="Q32" s="448">
        <v>0</v>
      </c>
      <c r="R32" s="448">
        <v>0</v>
      </c>
      <c r="S32" s="448">
        <v>0</v>
      </c>
      <c r="T32" s="448">
        <v>0</v>
      </c>
      <c r="U32" s="448">
        <v>0</v>
      </c>
      <c r="V32" s="448">
        <v>0</v>
      </c>
      <c r="W32" s="448">
        <v>0</v>
      </c>
      <c r="X32" s="448">
        <v>0</v>
      </c>
      <c r="Y32" s="448">
        <v>0</v>
      </c>
      <c r="Z32" s="448">
        <v>0</v>
      </c>
      <c r="AA32" s="448">
        <v>0</v>
      </c>
      <c r="AB32" s="448">
        <v>0</v>
      </c>
      <c r="AC32" s="448">
        <v>0</v>
      </c>
      <c r="AD32" s="448">
        <v>0</v>
      </c>
      <c r="AE32" s="448">
        <v>0</v>
      </c>
      <c r="AF32" s="448">
        <v>0</v>
      </c>
      <c r="AG32" s="448">
        <v>0</v>
      </c>
      <c r="AH32" s="448">
        <v>0</v>
      </c>
      <c r="AI32" s="448">
        <v>0</v>
      </c>
      <c r="AJ32" s="448">
        <v>0</v>
      </c>
      <c r="AK32" s="448">
        <v>0</v>
      </c>
      <c r="AL32" s="448">
        <v>0</v>
      </c>
      <c r="AM32" s="448">
        <v>0</v>
      </c>
      <c r="AN32" s="448">
        <f t="shared" si="57"/>
        <v>0</v>
      </c>
      <c r="AO32" s="448">
        <f t="shared" si="3"/>
        <v>0</v>
      </c>
      <c r="AP32" s="448">
        <f t="shared" si="4"/>
        <v>0</v>
      </c>
      <c r="AQ32" s="448">
        <f t="shared" si="5"/>
        <v>0</v>
      </c>
      <c r="AR32" s="448">
        <f t="shared" si="6"/>
        <v>0</v>
      </c>
      <c r="AS32" s="448">
        <f t="shared" si="7"/>
        <v>0</v>
      </c>
      <c r="AT32" s="448">
        <f t="shared" si="8"/>
        <v>0</v>
      </c>
      <c r="AU32" s="448">
        <v>0</v>
      </c>
      <c r="AV32" s="448">
        <v>0</v>
      </c>
      <c r="AW32" s="448">
        <v>0</v>
      </c>
      <c r="AX32" s="448">
        <v>0</v>
      </c>
      <c r="AY32" s="448">
        <v>0</v>
      </c>
      <c r="AZ32" s="448">
        <v>0</v>
      </c>
      <c r="BA32" s="448">
        <v>0</v>
      </c>
      <c r="BB32" s="448">
        <v>0</v>
      </c>
      <c r="BC32" s="448">
        <v>0</v>
      </c>
      <c r="BD32" s="448">
        <v>0</v>
      </c>
      <c r="BE32" s="448">
        <v>0</v>
      </c>
      <c r="BF32" s="448">
        <v>0</v>
      </c>
      <c r="BG32" s="448">
        <v>0</v>
      </c>
      <c r="BH32" s="448">
        <v>0</v>
      </c>
      <c r="BI32" s="448">
        <v>0</v>
      </c>
      <c r="BJ32" s="448">
        <v>0</v>
      </c>
      <c r="BK32" s="448">
        <v>0</v>
      </c>
      <c r="BL32" s="448">
        <v>0</v>
      </c>
      <c r="BM32" s="448">
        <v>0</v>
      </c>
      <c r="BN32" s="448">
        <v>0</v>
      </c>
      <c r="BO32" s="448">
        <v>0</v>
      </c>
      <c r="BP32" s="448">
        <v>0</v>
      </c>
      <c r="BQ32" s="448">
        <v>0</v>
      </c>
      <c r="BR32" s="448">
        <v>0</v>
      </c>
      <c r="BS32" s="448">
        <v>0</v>
      </c>
      <c r="BT32" s="448">
        <v>0</v>
      </c>
      <c r="BU32" s="448">
        <v>0</v>
      </c>
      <c r="BV32" s="448">
        <v>0</v>
      </c>
      <c r="BW32" s="448">
        <f t="shared" si="59"/>
        <v>0</v>
      </c>
      <c r="BX32" s="448">
        <f t="shared" si="60"/>
        <v>0</v>
      </c>
      <c r="BY32" s="448">
        <f t="shared" si="61"/>
        <v>0</v>
      </c>
      <c r="BZ32" s="448">
        <f t="shared" si="62"/>
        <v>0</v>
      </c>
      <c r="CA32" s="448">
        <f t="shared" si="63"/>
        <v>0</v>
      </c>
      <c r="CB32" s="448">
        <f t="shared" si="64"/>
        <v>0</v>
      </c>
      <c r="CC32" s="448">
        <f t="shared" si="65"/>
        <v>0</v>
      </c>
      <c r="CD32" s="483" t="s">
        <v>385</v>
      </c>
    </row>
    <row r="33" spans="1:82" s="57" customFormat="1" ht="42.75" customHeight="1">
      <c r="A33" s="450" t="s">
        <v>1020</v>
      </c>
      <c r="B33" s="451" t="s">
        <v>1135</v>
      </c>
      <c r="C33" s="447" t="s">
        <v>385</v>
      </c>
      <c r="D33" s="447" t="s">
        <v>385</v>
      </c>
      <c r="E33" s="448">
        <f t="shared" si="49"/>
        <v>0</v>
      </c>
      <c r="F33" s="448">
        <f t="shared" si="50"/>
        <v>0</v>
      </c>
      <c r="G33" s="448">
        <f t="shared" si="51"/>
        <v>0</v>
      </c>
      <c r="H33" s="448">
        <f t="shared" si="52"/>
        <v>0</v>
      </c>
      <c r="I33" s="448">
        <f t="shared" si="53"/>
        <v>0</v>
      </c>
      <c r="J33" s="448">
        <f t="shared" si="54"/>
        <v>0</v>
      </c>
      <c r="K33" s="448">
        <f t="shared" si="55"/>
        <v>0</v>
      </c>
      <c r="L33" s="448">
        <v>0</v>
      </c>
      <c r="M33" s="448">
        <v>0</v>
      </c>
      <c r="N33" s="448">
        <v>0</v>
      </c>
      <c r="O33" s="448">
        <v>0</v>
      </c>
      <c r="P33" s="448">
        <v>0</v>
      </c>
      <c r="Q33" s="448">
        <v>0</v>
      </c>
      <c r="R33" s="448">
        <v>0</v>
      </c>
      <c r="S33" s="448">
        <v>0</v>
      </c>
      <c r="T33" s="448">
        <v>0</v>
      </c>
      <c r="U33" s="448">
        <v>0</v>
      </c>
      <c r="V33" s="448">
        <v>0</v>
      </c>
      <c r="W33" s="448">
        <v>0</v>
      </c>
      <c r="X33" s="448">
        <v>0</v>
      </c>
      <c r="Y33" s="448">
        <v>0</v>
      </c>
      <c r="Z33" s="448">
        <v>0</v>
      </c>
      <c r="AA33" s="448">
        <v>0</v>
      </c>
      <c r="AB33" s="448">
        <v>0</v>
      </c>
      <c r="AC33" s="448">
        <v>0</v>
      </c>
      <c r="AD33" s="448">
        <v>0</v>
      </c>
      <c r="AE33" s="448">
        <v>0</v>
      </c>
      <c r="AF33" s="448">
        <v>0</v>
      </c>
      <c r="AG33" s="448">
        <v>0</v>
      </c>
      <c r="AH33" s="448">
        <v>0</v>
      </c>
      <c r="AI33" s="448">
        <v>0</v>
      </c>
      <c r="AJ33" s="448">
        <v>0</v>
      </c>
      <c r="AK33" s="448">
        <v>0</v>
      </c>
      <c r="AL33" s="448">
        <v>0</v>
      </c>
      <c r="AM33" s="448">
        <v>0</v>
      </c>
      <c r="AN33" s="448">
        <f t="shared" si="57"/>
        <v>0</v>
      </c>
      <c r="AO33" s="448">
        <f t="shared" si="3"/>
        <v>0</v>
      </c>
      <c r="AP33" s="448">
        <f t="shared" si="4"/>
        <v>0</v>
      </c>
      <c r="AQ33" s="448">
        <f t="shared" si="5"/>
        <v>0</v>
      </c>
      <c r="AR33" s="448">
        <f t="shared" si="6"/>
        <v>0</v>
      </c>
      <c r="AS33" s="448">
        <f t="shared" si="7"/>
        <v>0</v>
      </c>
      <c r="AT33" s="448">
        <f t="shared" si="8"/>
        <v>0</v>
      </c>
      <c r="AU33" s="448">
        <v>0</v>
      </c>
      <c r="AV33" s="448">
        <v>0</v>
      </c>
      <c r="AW33" s="448">
        <v>0</v>
      </c>
      <c r="AX33" s="448">
        <v>0</v>
      </c>
      <c r="AY33" s="448">
        <v>0</v>
      </c>
      <c r="AZ33" s="448">
        <v>0</v>
      </c>
      <c r="BA33" s="448">
        <v>0</v>
      </c>
      <c r="BB33" s="448">
        <v>0</v>
      </c>
      <c r="BC33" s="448">
        <v>0</v>
      </c>
      <c r="BD33" s="448">
        <v>0</v>
      </c>
      <c r="BE33" s="448">
        <v>0</v>
      </c>
      <c r="BF33" s="448">
        <v>0</v>
      </c>
      <c r="BG33" s="448">
        <v>0</v>
      </c>
      <c r="BH33" s="448">
        <v>0</v>
      </c>
      <c r="BI33" s="448">
        <v>0</v>
      </c>
      <c r="BJ33" s="448">
        <v>0</v>
      </c>
      <c r="BK33" s="448">
        <v>0</v>
      </c>
      <c r="BL33" s="448">
        <v>0</v>
      </c>
      <c r="BM33" s="448">
        <v>0</v>
      </c>
      <c r="BN33" s="448">
        <v>0</v>
      </c>
      <c r="BO33" s="448">
        <v>0</v>
      </c>
      <c r="BP33" s="448">
        <v>0</v>
      </c>
      <c r="BQ33" s="448">
        <v>0</v>
      </c>
      <c r="BR33" s="448">
        <v>0</v>
      </c>
      <c r="BS33" s="448">
        <v>0</v>
      </c>
      <c r="BT33" s="448">
        <v>0</v>
      </c>
      <c r="BU33" s="448">
        <v>0</v>
      </c>
      <c r="BV33" s="448">
        <v>0</v>
      </c>
      <c r="BW33" s="448">
        <f t="shared" si="59"/>
        <v>0</v>
      </c>
      <c r="BX33" s="448">
        <f t="shared" si="60"/>
        <v>0</v>
      </c>
      <c r="BY33" s="448">
        <f t="shared" si="61"/>
        <v>0</v>
      </c>
      <c r="BZ33" s="448">
        <f t="shared" si="62"/>
        <v>0</v>
      </c>
      <c r="CA33" s="448">
        <f t="shared" si="63"/>
        <v>0</v>
      </c>
      <c r="CB33" s="448">
        <f t="shared" si="64"/>
        <v>0</v>
      </c>
      <c r="CC33" s="448">
        <f t="shared" si="65"/>
        <v>0</v>
      </c>
      <c r="CD33" s="483" t="s">
        <v>385</v>
      </c>
    </row>
    <row r="34" spans="1:82" s="57" customFormat="1" ht="42.75" customHeight="1">
      <c r="A34" s="334" t="s">
        <v>481</v>
      </c>
      <c r="B34" s="335" t="s">
        <v>1136</v>
      </c>
      <c r="C34" s="336" t="s">
        <v>385</v>
      </c>
      <c r="D34" s="336" t="s">
        <v>385</v>
      </c>
      <c r="E34" s="337">
        <f t="shared" si="49"/>
        <v>0</v>
      </c>
      <c r="F34" s="337">
        <f t="shared" si="50"/>
        <v>0</v>
      </c>
      <c r="G34" s="337">
        <f t="shared" si="51"/>
        <v>0</v>
      </c>
      <c r="H34" s="337">
        <f t="shared" si="52"/>
        <v>0</v>
      </c>
      <c r="I34" s="337">
        <f t="shared" si="53"/>
        <v>0</v>
      </c>
      <c r="J34" s="337">
        <f t="shared" si="54"/>
        <v>0</v>
      </c>
      <c r="K34" s="337">
        <f t="shared" si="55"/>
        <v>0</v>
      </c>
      <c r="L34" s="337">
        <f>L35+L36</f>
        <v>0</v>
      </c>
      <c r="M34" s="337">
        <f t="shared" ref="M34:AM34" si="66">M35+M36</f>
        <v>0</v>
      </c>
      <c r="N34" s="337">
        <f t="shared" si="66"/>
        <v>0</v>
      </c>
      <c r="O34" s="337">
        <f t="shared" si="66"/>
        <v>0</v>
      </c>
      <c r="P34" s="337">
        <f t="shared" si="66"/>
        <v>0</v>
      </c>
      <c r="Q34" s="337">
        <f t="shared" si="66"/>
        <v>0</v>
      </c>
      <c r="R34" s="337">
        <f t="shared" si="66"/>
        <v>0</v>
      </c>
      <c r="S34" s="337">
        <f t="shared" si="66"/>
        <v>0</v>
      </c>
      <c r="T34" s="337">
        <f t="shared" si="66"/>
        <v>0</v>
      </c>
      <c r="U34" s="337">
        <f t="shared" si="66"/>
        <v>0</v>
      </c>
      <c r="V34" s="337">
        <f t="shared" si="66"/>
        <v>0</v>
      </c>
      <c r="W34" s="337">
        <f t="shared" si="66"/>
        <v>0</v>
      </c>
      <c r="X34" s="337">
        <f t="shared" si="66"/>
        <v>0</v>
      </c>
      <c r="Y34" s="337">
        <f t="shared" si="66"/>
        <v>0</v>
      </c>
      <c r="Z34" s="337">
        <f t="shared" si="66"/>
        <v>0</v>
      </c>
      <c r="AA34" s="337">
        <f t="shared" si="66"/>
        <v>0</v>
      </c>
      <c r="AB34" s="337">
        <f t="shared" si="66"/>
        <v>0</v>
      </c>
      <c r="AC34" s="337">
        <f t="shared" si="66"/>
        <v>0</v>
      </c>
      <c r="AD34" s="337">
        <f t="shared" si="66"/>
        <v>0</v>
      </c>
      <c r="AE34" s="337">
        <f t="shared" si="66"/>
        <v>0</v>
      </c>
      <c r="AF34" s="337">
        <f t="shared" si="66"/>
        <v>0</v>
      </c>
      <c r="AG34" s="337">
        <f t="shared" si="66"/>
        <v>0</v>
      </c>
      <c r="AH34" s="337">
        <f t="shared" si="66"/>
        <v>0</v>
      </c>
      <c r="AI34" s="337">
        <f t="shared" si="66"/>
        <v>0</v>
      </c>
      <c r="AJ34" s="337">
        <f t="shared" si="66"/>
        <v>0</v>
      </c>
      <c r="AK34" s="337">
        <f t="shared" si="66"/>
        <v>0</v>
      </c>
      <c r="AL34" s="337">
        <f t="shared" si="66"/>
        <v>0</v>
      </c>
      <c r="AM34" s="337">
        <f t="shared" si="66"/>
        <v>0</v>
      </c>
      <c r="AN34" s="337">
        <f t="shared" si="57"/>
        <v>0</v>
      </c>
      <c r="AO34" s="337">
        <f t="shared" si="3"/>
        <v>0</v>
      </c>
      <c r="AP34" s="337">
        <f t="shared" si="4"/>
        <v>0</v>
      </c>
      <c r="AQ34" s="337">
        <f t="shared" si="5"/>
        <v>0</v>
      </c>
      <c r="AR34" s="337">
        <f t="shared" si="6"/>
        <v>0</v>
      </c>
      <c r="AS34" s="337">
        <f t="shared" si="7"/>
        <v>0</v>
      </c>
      <c r="AT34" s="337">
        <f t="shared" si="8"/>
        <v>0</v>
      </c>
      <c r="AU34" s="337">
        <f>AU35+AU36</f>
        <v>0</v>
      </c>
      <c r="AV34" s="337">
        <f t="shared" ref="AV34:BV34" si="67">AV35+AV36</f>
        <v>0</v>
      </c>
      <c r="AW34" s="337">
        <f t="shared" si="67"/>
        <v>0</v>
      </c>
      <c r="AX34" s="337">
        <f t="shared" si="67"/>
        <v>0</v>
      </c>
      <c r="AY34" s="337">
        <f t="shared" si="67"/>
        <v>0</v>
      </c>
      <c r="AZ34" s="337">
        <f t="shared" si="67"/>
        <v>0</v>
      </c>
      <c r="BA34" s="337">
        <f t="shared" si="67"/>
        <v>0</v>
      </c>
      <c r="BB34" s="337">
        <f t="shared" si="67"/>
        <v>0</v>
      </c>
      <c r="BC34" s="337">
        <f t="shared" si="67"/>
        <v>0</v>
      </c>
      <c r="BD34" s="337">
        <f t="shared" si="67"/>
        <v>0</v>
      </c>
      <c r="BE34" s="337">
        <f t="shared" si="67"/>
        <v>0</v>
      </c>
      <c r="BF34" s="337">
        <f t="shared" si="67"/>
        <v>0</v>
      </c>
      <c r="BG34" s="337">
        <f t="shared" si="67"/>
        <v>0</v>
      </c>
      <c r="BH34" s="337">
        <f t="shared" si="67"/>
        <v>0</v>
      </c>
      <c r="BI34" s="337">
        <f t="shared" si="67"/>
        <v>0</v>
      </c>
      <c r="BJ34" s="337">
        <f t="shared" si="67"/>
        <v>0</v>
      </c>
      <c r="BK34" s="337">
        <f t="shared" si="67"/>
        <v>0</v>
      </c>
      <c r="BL34" s="337">
        <f t="shared" si="67"/>
        <v>0</v>
      </c>
      <c r="BM34" s="337">
        <f t="shared" si="67"/>
        <v>0</v>
      </c>
      <c r="BN34" s="337">
        <f t="shared" si="67"/>
        <v>0</v>
      </c>
      <c r="BO34" s="337">
        <f t="shared" si="67"/>
        <v>0</v>
      </c>
      <c r="BP34" s="337">
        <f t="shared" si="67"/>
        <v>0</v>
      </c>
      <c r="BQ34" s="337">
        <f t="shared" si="67"/>
        <v>0</v>
      </c>
      <c r="BR34" s="337">
        <f t="shared" si="67"/>
        <v>0</v>
      </c>
      <c r="BS34" s="337">
        <f t="shared" si="67"/>
        <v>0</v>
      </c>
      <c r="BT34" s="337">
        <f t="shared" si="67"/>
        <v>0</v>
      </c>
      <c r="BU34" s="337">
        <f t="shared" si="67"/>
        <v>0</v>
      </c>
      <c r="BV34" s="337">
        <f t="shared" si="67"/>
        <v>0</v>
      </c>
      <c r="BW34" s="337">
        <f t="shared" si="59"/>
        <v>0</v>
      </c>
      <c r="BX34" s="337">
        <f t="shared" si="60"/>
        <v>0</v>
      </c>
      <c r="BY34" s="337">
        <f t="shared" si="61"/>
        <v>0</v>
      </c>
      <c r="BZ34" s="337">
        <f t="shared" si="62"/>
        <v>0</v>
      </c>
      <c r="CA34" s="337">
        <f t="shared" si="63"/>
        <v>0</v>
      </c>
      <c r="CB34" s="337">
        <f t="shared" si="64"/>
        <v>0</v>
      </c>
      <c r="CC34" s="337">
        <f t="shared" si="65"/>
        <v>0</v>
      </c>
      <c r="CD34" s="433" t="s">
        <v>385</v>
      </c>
    </row>
    <row r="35" spans="1:82" s="57" customFormat="1" ht="69.75" customHeight="1">
      <c r="A35" s="450" t="s">
        <v>1041</v>
      </c>
      <c r="B35" s="451" t="s">
        <v>1137</v>
      </c>
      <c r="C35" s="447" t="s">
        <v>385</v>
      </c>
      <c r="D35" s="447" t="s">
        <v>385</v>
      </c>
      <c r="E35" s="448">
        <f t="shared" si="49"/>
        <v>0</v>
      </c>
      <c r="F35" s="448">
        <f t="shared" si="50"/>
        <v>0</v>
      </c>
      <c r="G35" s="448">
        <f t="shared" si="51"/>
        <v>0</v>
      </c>
      <c r="H35" s="448">
        <f t="shared" si="52"/>
        <v>0</v>
      </c>
      <c r="I35" s="448">
        <f t="shared" si="53"/>
        <v>0</v>
      </c>
      <c r="J35" s="448">
        <f t="shared" si="54"/>
        <v>0</v>
      </c>
      <c r="K35" s="448">
        <f t="shared" si="55"/>
        <v>0</v>
      </c>
      <c r="L35" s="448">
        <v>0</v>
      </c>
      <c r="M35" s="448">
        <v>0</v>
      </c>
      <c r="N35" s="448">
        <v>0</v>
      </c>
      <c r="O35" s="448">
        <v>0</v>
      </c>
      <c r="P35" s="448">
        <v>0</v>
      </c>
      <c r="Q35" s="448">
        <v>0</v>
      </c>
      <c r="R35" s="448">
        <v>0</v>
      </c>
      <c r="S35" s="448">
        <v>0</v>
      </c>
      <c r="T35" s="448">
        <v>0</v>
      </c>
      <c r="U35" s="448">
        <v>0</v>
      </c>
      <c r="V35" s="448">
        <v>0</v>
      </c>
      <c r="W35" s="448">
        <v>0</v>
      </c>
      <c r="X35" s="448">
        <v>0</v>
      </c>
      <c r="Y35" s="448">
        <v>0</v>
      </c>
      <c r="Z35" s="448">
        <v>0</v>
      </c>
      <c r="AA35" s="448">
        <v>0</v>
      </c>
      <c r="AB35" s="448">
        <v>0</v>
      </c>
      <c r="AC35" s="448">
        <v>0</v>
      </c>
      <c r="AD35" s="448">
        <v>0</v>
      </c>
      <c r="AE35" s="448">
        <v>0</v>
      </c>
      <c r="AF35" s="448">
        <v>0</v>
      </c>
      <c r="AG35" s="448">
        <v>0</v>
      </c>
      <c r="AH35" s="448">
        <v>0</v>
      </c>
      <c r="AI35" s="448">
        <v>0</v>
      </c>
      <c r="AJ35" s="448">
        <v>0</v>
      </c>
      <c r="AK35" s="448">
        <v>0</v>
      </c>
      <c r="AL35" s="448">
        <v>0</v>
      </c>
      <c r="AM35" s="448">
        <v>0</v>
      </c>
      <c r="AN35" s="448">
        <f t="shared" si="57"/>
        <v>0</v>
      </c>
      <c r="AO35" s="448">
        <f t="shared" si="3"/>
        <v>0</v>
      </c>
      <c r="AP35" s="448">
        <f t="shared" si="4"/>
        <v>0</v>
      </c>
      <c r="AQ35" s="448">
        <f t="shared" si="5"/>
        <v>0</v>
      </c>
      <c r="AR35" s="448">
        <f t="shared" si="6"/>
        <v>0</v>
      </c>
      <c r="AS35" s="448">
        <f t="shared" si="7"/>
        <v>0</v>
      </c>
      <c r="AT35" s="448">
        <f t="shared" si="8"/>
        <v>0</v>
      </c>
      <c r="AU35" s="448">
        <v>0</v>
      </c>
      <c r="AV35" s="448">
        <v>0</v>
      </c>
      <c r="AW35" s="448">
        <v>0</v>
      </c>
      <c r="AX35" s="448">
        <v>0</v>
      </c>
      <c r="AY35" s="448">
        <v>0</v>
      </c>
      <c r="AZ35" s="448">
        <v>0</v>
      </c>
      <c r="BA35" s="448">
        <v>0</v>
      </c>
      <c r="BB35" s="448">
        <v>0</v>
      </c>
      <c r="BC35" s="448">
        <v>0</v>
      </c>
      <c r="BD35" s="448">
        <v>0</v>
      </c>
      <c r="BE35" s="448">
        <v>0</v>
      </c>
      <c r="BF35" s="448">
        <v>0</v>
      </c>
      <c r="BG35" s="448">
        <v>0</v>
      </c>
      <c r="BH35" s="448">
        <v>0</v>
      </c>
      <c r="BI35" s="448">
        <v>0</v>
      </c>
      <c r="BJ35" s="448">
        <v>0</v>
      </c>
      <c r="BK35" s="448">
        <v>0</v>
      </c>
      <c r="BL35" s="448">
        <v>0</v>
      </c>
      <c r="BM35" s="448">
        <v>0</v>
      </c>
      <c r="BN35" s="448">
        <v>0</v>
      </c>
      <c r="BO35" s="448">
        <v>0</v>
      </c>
      <c r="BP35" s="448">
        <v>0</v>
      </c>
      <c r="BQ35" s="448">
        <v>0</v>
      </c>
      <c r="BR35" s="448">
        <v>0</v>
      </c>
      <c r="BS35" s="448">
        <v>0</v>
      </c>
      <c r="BT35" s="448">
        <v>0</v>
      </c>
      <c r="BU35" s="448">
        <v>0</v>
      </c>
      <c r="BV35" s="448">
        <v>0</v>
      </c>
      <c r="BW35" s="448">
        <f t="shared" si="59"/>
        <v>0</v>
      </c>
      <c r="BX35" s="448">
        <f t="shared" si="60"/>
        <v>0</v>
      </c>
      <c r="BY35" s="448">
        <f t="shared" si="61"/>
        <v>0</v>
      </c>
      <c r="BZ35" s="448">
        <f t="shared" si="62"/>
        <v>0</v>
      </c>
      <c r="CA35" s="448">
        <f t="shared" si="63"/>
        <v>0</v>
      </c>
      <c r="CB35" s="448">
        <f t="shared" si="64"/>
        <v>0</v>
      </c>
      <c r="CC35" s="448">
        <f t="shared" si="65"/>
        <v>0</v>
      </c>
      <c r="CD35" s="483" t="s">
        <v>385</v>
      </c>
    </row>
    <row r="36" spans="1:82" s="57" customFormat="1" ht="54" customHeight="1">
      <c r="A36" s="450" t="s">
        <v>1042</v>
      </c>
      <c r="B36" s="451" t="s">
        <v>1138</v>
      </c>
      <c r="C36" s="447" t="s">
        <v>385</v>
      </c>
      <c r="D36" s="447" t="s">
        <v>385</v>
      </c>
      <c r="E36" s="448">
        <f t="shared" si="49"/>
        <v>0</v>
      </c>
      <c r="F36" s="448">
        <f t="shared" si="50"/>
        <v>0</v>
      </c>
      <c r="G36" s="448">
        <f t="shared" si="51"/>
        <v>0</v>
      </c>
      <c r="H36" s="448">
        <f t="shared" si="52"/>
        <v>0</v>
      </c>
      <c r="I36" s="448">
        <f t="shared" si="53"/>
        <v>0</v>
      </c>
      <c r="J36" s="448">
        <f t="shared" si="54"/>
        <v>0</v>
      </c>
      <c r="K36" s="448">
        <f t="shared" si="55"/>
        <v>0</v>
      </c>
      <c r="L36" s="448">
        <v>0</v>
      </c>
      <c r="M36" s="448">
        <v>0</v>
      </c>
      <c r="N36" s="448">
        <v>0</v>
      </c>
      <c r="O36" s="448">
        <v>0</v>
      </c>
      <c r="P36" s="448">
        <v>0</v>
      </c>
      <c r="Q36" s="448">
        <v>0</v>
      </c>
      <c r="R36" s="448">
        <v>0</v>
      </c>
      <c r="S36" s="448">
        <v>0</v>
      </c>
      <c r="T36" s="448">
        <v>0</v>
      </c>
      <c r="U36" s="448">
        <v>0</v>
      </c>
      <c r="V36" s="448">
        <v>0</v>
      </c>
      <c r="W36" s="448">
        <v>0</v>
      </c>
      <c r="X36" s="448">
        <v>0</v>
      </c>
      <c r="Y36" s="448">
        <v>0</v>
      </c>
      <c r="Z36" s="448">
        <v>0</v>
      </c>
      <c r="AA36" s="448">
        <v>0</v>
      </c>
      <c r="AB36" s="448">
        <v>0</v>
      </c>
      <c r="AC36" s="448">
        <v>0</v>
      </c>
      <c r="AD36" s="448">
        <v>0</v>
      </c>
      <c r="AE36" s="448">
        <v>0</v>
      </c>
      <c r="AF36" s="448">
        <v>0</v>
      </c>
      <c r="AG36" s="448">
        <v>0</v>
      </c>
      <c r="AH36" s="448">
        <v>0</v>
      </c>
      <c r="AI36" s="448">
        <v>0</v>
      </c>
      <c r="AJ36" s="448">
        <v>0</v>
      </c>
      <c r="AK36" s="448">
        <v>0</v>
      </c>
      <c r="AL36" s="448">
        <v>0</v>
      </c>
      <c r="AM36" s="448">
        <v>0</v>
      </c>
      <c r="AN36" s="448">
        <f t="shared" si="57"/>
        <v>0</v>
      </c>
      <c r="AO36" s="448">
        <f t="shared" si="3"/>
        <v>0</v>
      </c>
      <c r="AP36" s="448">
        <f t="shared" si="4"/>
        <v>0</v>
      </c>
      <c r="AQ36" s="448">
        <f t="shared" si="5"/>
        <v>0</v>
      </c>
      <c r="AR36" s="448">
        <f t="shared" si="6"/>
        <v>0</v>
      </c>
      <c r="AS36" s="448">
        <f t="shared" si="7"/>
        <v>0</v>
      </c>
      <c r="AT36" s="448">
        <f t="shared" si="8"/>
        <v>0</v>
      </c>
      <c r="AU36" s="448">
        <v>0</v>
      </c>
      <c r="AV36" s="448">
        <v>0</v>
      </c>
      <c r="AW36" s="448">
        <v>0</v>
      </c>
      <c r="AX36" s="448">
        <v>0</v>
      </c>
      <c r="AY36" s="448">
        <v>0</v>
      </c>
      <c r="AZ36" s="448">
        <v>0</v>
      </c>
      <c r="BA36" s="448">
        <v>0</v>
      </c>
      <c r="BB36" s="448">
        <v>0</v>
      </c>
      <c r="BC36" s="448">
        <v>0</v>
      </c>
      <c r="BD36" s="448">
        <v>0</v>
      </c>
      <c r="BE36" s="448">
        <v>0</v>
      </c>
      <c r="BF36" s="448">
        <v>0</v>
      </c>
      <c r="BG36" s="448">
        <v>0</v>
      </c>
      <c r="BH36" s="448">
        <v>0</v>
      </c>
      <c r="BI36" s="448">
        <v>0</v>
      </c>
      <c r="BJ36" s="448">
        <v>0</v>
      </c>
      <c r="BK36" s="448">
        <v>0</v>
      </c>
      <c r="BL36" s="448">
        <v>0</v>
      </c>
      <c r="BM36" s="448">
        <v>0</v>
      </c>
      <c r="BN36" s="448">
        <v>0</v>
      </c>
      <c r="BO36" s="448">
        <v>0</v>
      </c>
      <c r="BP36" s="448">
        <v>0</v>
      </c>
      <c r="BQ36" s="448">
        <v>0</v>
      </c>
      <c r="BR36" s="448">
        <v>0</v>
      </c>
      <c r="BS36" s="448">
        <v>0</v>
      </c>
      <c r="BT36" s="448">
        <v>0</v>
      </c>
      <c r="BU36" s="448">
        <v>0</v>
      </c>
      <c r="BV36" s="448">
        <v>0</v>
      </c>
      <c r="BW36" s="448">
        <f t="shared" si="59"/>
        <v>0</v>
      </c>
      <c r="BX36" s="448">
        <f t="shared" si="60"/>
        <v>0</v>
      </c>
      <c r="BY36" s="448">
        <f t="shared" si="61"/>
        <v>0</v>
      </c>
      <c r="BZ36" s="448">
        <f t="shared" si="62"/>
        <v>0</v>
      </c>
      <c r="CA36" s="448">
        <f t="shared" si="63"/>
        <v>0</v>
      </c>
      <c r="CB36" s="448">
        <f t="shared" si="64"/>
        <v>0</v>
      </c>
      <c r="CC36" s="448">
        <f t="shared" si="65"/>
        <v>0</v>
      </c>
      <c r="CD36" s="483" t="s">
        <v>385</v>
      </c>
    </row>
    <row r="37" spans="1:82" s="57" customFormat="1" ht="42.75" customHeight="1">
      <c r="A37" s="334" t="s">
        <v>483</v>
      </c>
      <c r="B37" s="335" t="s">
        <v>1139</v>
      </c>
      <c r="C37" s="336" t="s">
        <v>385</v>
      </c>
      <c r="D37" s="336" t="s">
        <v>385</v>
      </c>
      <c r="E37" s="337">
        <f t="shared" si="49"/>
        <v>0</v>
      </c>
      <c r="F37" s="337">
        <f t="shared" si="50"/>
        <v>0</v>
      </c>
      <c r="G37" s="337">
        <f t="shared" si="51"/>
        <v>0</v>
      </c>
      <c r="H37" s="337">
        <f t="shared" si="52"/>
        <v>0</v>
      </c>
      <c r="I37" s="337">
        <f t="shared" si="53"/>
        <v>0</v>
      </c>
      <c r="J37" s="337">
        <f t="shared" si="54"/>
        <v>0</v>
      </c>
      <c r="K37" s="337">
        <f t="shared" si="55"/>
        <v>0</v>
      </c>
      <c r="L37" s="337">
        <f>L38+L39+L40</f>
        <v>0</v>
      </c>
      <c r="M37" s="337">
        <f t="shared" ref="M37:AM37" si="68">M38+M39+M40</f>
        <v>0</v>
      </c>
      <c r="N37" s="337">
        <f t="shared" si="68"/>
        <v>0</v>
      </c>
      <c r="O37" s="337">
        <f t="shared" si="68"/>
        <v>0</v>
      </c>
      <c r="P37" s="337">
        <f t="shared" si="68"/>
        <v>0</v>
      </c>
      <c r="Q37" s="337">
        <f t="shared" si="68"/>
        <v>0</v>
      </c>
      <c r="R37" s="337">
        <f t="shared" si="68"/>
        <v>0</v>
      </c>
      <c r="S37" s="337">
        <f t="shared" si="68"/>
        <v>0</v>
      </c>
      <c r="T37" s="337">
        <f t="shared" si="68"/>
        <v>0</v>
      </c>
      <c r="U37" s="337">
        <f t="shared" si="68"/>
        <v>0</v>
      </c>
      <c r="V37" s="337">
        <f t="shared" si="68"/>
        <v>0</v>
      </c>
      <c r="W37" s="337">
        <f t="shared" si="68"/>
        <v>0</v>
      </c>
      <c r="X37" s="337">
        <f t="shared" si="68"/>
        <v>0</v>
      </c>
      <c r="Y37" s="337">
        <f t="shared" si="68"/>
        <v>0</v>
      </c>
      <c r="Z37" s="337">
        <f t="shared" si="68"/>
        <v>0</v>
      </c>
      <c r="AA37" s="337">
        <f t="shared" si="68"/>
        <v>0</v>
      </c>
      <c r="AB37" s="337">
        <f t="shared" si="68"/>
        <v>0</v>
      </c>
      <c r="AC37" s="337">
        <f t="shared" si="68"/>
        <v>0</v>
      </c>
      <c r="AD37" s="337">
        <f t="shared" si="68"/>
        <v>0</v>
      </c>
      <c r="AE37" s="337">
        <f t="shared" si="68"/>
        <v>0</v>
      </c>
      <c r="AF37" s="337">
        <f t="shared" si="68"/>
        <v>0</v>
      </c>
      <c r="AG37" s="337">
        <f t="shared" si="68"/>
        <v>0</v>
      </c>
      <c r="AH37" s="337">
        <f t="shared" si="68"/>
        <v>0</v>
      </c>
      <c r="AI37" s="337">
        <f t="shared" si="68"/>
        <v>0</v>
      </c>
      <c r="AJ37" s="337">
        <f t="shared" si="68"/>
        <v>0</v>
      </c>
      <c r="AK37" s="337">
        <f t="shared" si="68"/>
        <v>0</v>
      </c>
      <c r="AL37" s="337">
        <f t="shared" si="68"/>
        <v>0</v>
      </c>
      <c r="AM37" s="337">
        <f t="shared" si="68"/>
        <v>0</v>
      </c>
      <c r="AN37" s="337">
        <f t="shared" si="57"/>
        <v>0</v>
      </c>
      <c r="AO37" s="337">
        <f t="shared" si="3"/>
        <v>0</v>
      </c>
      <c r="AP37" s="337">
        <f t="shared" si="4"/>
        <v>0</v>
      </c>
      <c r="AQ37" s="337">
        <f t="shared" si="5"/>
        <v>0</v>
      </c>
      <c r="AR37" s="337">
        <f t="shared" si="6"/>
        <v>0</v>
      </c>
      <c r="AS37" s="337">
        <f t="shared" si="7"/>
        <v>0</v>
      </c>
      <c r="AT37" s="337">
        <f t="shared" si="8"/>
        <v>0</v>
      </c>
      <c r="AU37" s="337">
        <f>AU38+AU39+AU40</f>
        <v>0</v>
      </c>
      <c r="AV37" s="337">
        <f t="shared" ref="AV37:BV37" si="69">AV38+AV39+AV40</f>
        <v>0</v>
      </c>
      <c r="AW37" s="337">
        <f t="shared" si="69"/>
        <v>0</v>
      </c>
      <c r="AX37" s="337">
        <f t="shared" si="69"/>
        <v>0</v>
      </c>
      <c r="AY37" s="337">
        <f t="shared" si="69"/>
        <v>0</v>
      </c>
      <c r="AZ37" s="337">
        <f t="shared" si="69"/>
        <v>0</v>
      </c>
      <c r="BA37" s="337">
        <f t="shared" si="69"/>
        <v>0</v>
      </c>
      <c r="BB37" s="337">
        <f t="shared" si="69"/>
        <v>0</v>
      </c>
      <c r="BC37" s="337">
        <f t="shared" si="69"/>
        <v>0</v>
      </c>
      <c r="BD37" s="337">
        <f t="shared" si="69"/>
        <v>0</v>
      </c>
      <c r="BE37" s="337">
        <f t="shared" si="69"/>
        <v>0</v>
      </c>
      <c r="BF37" s="337">
        <f t="shared" si="69"/>
        <v>0</v>
      </c>
      <c r="BG37" s="337">
        <f t="shared" si="69"/>
        <v>0</v>
      </c>
      <c r="BH37" s="337">
        <f t="shared" si="69"/>
        <v>0</v>
      </c>
      <c r="BI37" s="337">
        <f t="shared" si="69"/>
        <v>0</v>
      </c>
      <c r="BJ37" s="337">
        <f t="shared" si="69"/>
        <v>0</v>
      </c>
      <c r="BK37" s="337">
        <f t="shared" si="69"/>
        <v>0</v>
      </c>
      <c r="BL37" s="337">
        <f t="shared" si="69"/>
        <v>0</v>
      </c>
      <c r="BM37" s="337">
        <f t="shared" si="69"/>
        <v>0</v>
      </c>
      <c r="BN37" s="337">
        <f t="shared" si="69"/>
        <v>0</v>
      </c>
      <c r="BO37" s="337">
        <f t="shared" si="69"/>
        <v>0</v>
      </c>
      <c r="BP37" s="337">
        <f t="shared" si="69"/>
        <v>0</v>
      </c>
      <c r="BQ37" s="337">
        <f t="shared" si="69"/>
        <v>0</v>
      </c>
      <c r="BR37" s="337">
        <f t="shared" si="69"/>
        <v>0</v>
      </c>
      <c r="BS37" s="337">
        <f t="shared" si="69"/>
        <v>0</v>
      </c>
      <c r="BT37" s="337">
        <f t="shared" si="69"/>
        <v>0</v>
      </c>
      <c r="BU37" s="337">
        <f t="shared" si="69"/>
        <v>0</v>
      </c>
      <c r="BV37" s="337">
        <f t="shared" si="69"/>
        <v>0</v>
      </c>
      <c r="BW37" s="337">
        <f t="shared" si="59"/>
        <v>0</v>
      </c>
      <c r="BX37" s="337">
        <f t="shared" si="60"/>
        <v>0</v>
      </c>
      <c r="BY37" s="337">
        <f t="shared" si="61"/>
        <v>0</v>
      </c>
      <c r="BZ37" s="337">
        <f t="shared" si="62"/>
        <v>0</v>
      </c>
      <c r="CA37" s="337">
        <f t="shared" si="63"/>
        <v>0</v>
      </c>
      <c r="CB37" s="337">
        <f t="shared" si="64"/>
        <v>0</v>
      </c>
      <c r="CC37" s="337">
        <f t="shared" si="65"/>
        <v>0</v>
      </c>
      <c r="CD37" s="433" t="s">
        <v>385</v>
      </c>
    </row>
    <row r="38" spans="1:82" s="57" customFormat="1" ht="42.75" customHeight="1">
      <c r="A38" s="450" t="s">
        <v>1140</v>
      </c>
      <c r="B38" s="451" t="s">
        <v>1141</v>
      </c>
      <c r="C38" s="447" t="s">
        <v>385</v>
      </c>
      <c r="D38" s="447" t="s">
        <v>385</v>
      </c>
      <c r="E38" s="448">
        <f t="shared" si="49"/>
        <v>0</v>
      </c>
      <c r="F38" s="448">
        <f t="shared" si="50"/>
        <v>0</v>
      </c>
      <c r="G38" s="448">
        <f t="shared" si="51"/>
        <v>0</v>
      </c>
      <c r="H38" s="448">
        <f t="shared" si="52"/>
        <v>0</v>
      </c>
      <c r="I38" s="448">
        <f t="shared" si="53"/>
        <v>0</v>
      </c>
      <c r="J38" s="448">
        <f t="shared" si="54"/>
        <v>0</v>
      </c>
      <c r="K38" s="448">
        <f t="shared" si="55"/>
        <v>0</v>
      </c>
      <c r="L38" s="448">
        <v>0</v>
      </c>
      <c r="M38" s="448">
        <v>0</v>
      </c>
      <c r="N38" s="448">
        <v>0</v>
      </c>
      <c r="O38" s="448">
        <v>0</v>
      </c>
      <c r="P38" s="448">
        <v>0</v>
      </c>
      <c r="Q38" s="448">
        <v>0</v>
      </c>
      <c r="R38" s="448">
        <v>0</v>
      </c>
      <c r="S38" s="448">
        <v>0</v>
      </c>
      <c r="T38" s="448">
        <v>0</v>
      </c>
      <c r="U38" s="448">
        <v>0</v>
      </c>
      <c r="V38" s="448">
        <v>0</v>
      </c>
      <c r="W38" s="448">
        <v>0</v>
      </c>
      <c r="X38" s="448">
        <v>0</v>
      </c>
      <c r="Y38" s="448">
        <v>0</v>
      </c>
      <c r="Z38" s="448">
        <v>0</v>
      </c>
      <c r="AA38" s="448">
        <v>0</v>
      </c>
      <c r="AB38" s="448">
        <v>0</v>
      </c>
      <c r="AC38" s="448">
        <v>0</v>
      </c>
      <c r="AD38" s="448">
        <v>0</v>
      </c>
      <c r="AE38" s="448">
        <v>0</v>
      </c>
      <c r="AF38" s="448">
        <v>0</v>
      </c>
      <c r="AG38" s="448">
        <v>0</v>
      </c>
      <c r="AH38" s="448">
        <v>0</v>
      </c>
      <c r="AI38" s="448">
        <v>0</v>
      </c>
      <c r="AJ38" s="448">
        <v>0</v>
      </c>
      <c r="AK38" s="448">
        <v>0</v>
      </c>
      <c r="AL38" s="448">
        <v>0</v>
      </c>
      <c r="AM38" s="448">
        <v>0</v>
      </c>
      <c r="AN38" s="448">
        <f t="shared" si="57"/>
        <v>0</v>
      </c>
      <c r="AO38" s="448">
        <f t="shared" si="3"/>
        <v>0</v>
      </c>
      <c r="AP38" s="448">
        <f t="shared" si="4"/>
        <v>0</v>
      </c>
      <c r="AQ38" s="448">
        <f t="shared" si="5"/>
        <v>0</v>
      </c>
      <c r="AR38" s="448">
        <f t="shared" si="6"/>
        <v>0</v>
      </c>
      <c r="AS38" s="448">
        <f t="shared" si="7"/>
        <v>0</v>
      </c>
      <c r="AT38" s="448">
        <f t="shared" si="8"/>
        <v>0</v>
      </c>
      <c r="AU38" s="448">
        <v>0</v>
      </c>
      <c r="AV38" s="448">
        <v>0</v>
      </c>
      <c r="AW38" s="448">
        <v>0</v>
      </c>
      <c r="AX38" s="448">
        <v>0</v>
      </c>
      <c r="AY38" s="448">
        <v>0</v>
      </c>
      <c r="AZ38" s="448">
        <v>0</v>
      </c>
      <c r="BA38" s="448">
        <v>0</v>
      </c>
      <c r="BB38" s="448">
        <v>0</v>
      </c>
      <c r="BC38" s="448">
        <v>0</v>
      </c>
      <c r="BD38" s="448">
        <v>0</v>
      </c>
      <c r="BE38" s="448">
        <v>0</v>
      </c>
      <c r="BF38" s="448">
        <v>0</v>
      </c>
      <c r="BG38" s="448">
        <v>0</v>
      </c>
      <c r="BH38" s="448">
        <v>0</v>
      </c>
      <c r="BI38" s="448">
        <v>0</v>
      </c>
      <c r="BJ38" s="448">
        <v>0</v>
      </c>
      <c r="BK38" s="448">
        <v>0</v>
      </c>
      <c r="BL38" s="448">
        <v>0</v>
      </c>
      <c r="BM38" s="448">
        <v>0</v>
      </c>
      <c r="BN38" s="448">
        <v>0</v>
      </c>
      <c r="BO38" s="448">
        <v>0</v>
      </c>
      <c r="BP38" s="448">
        <v>0</v>
      </c>
      <c r="BQ38" s="448">
        <v>0</v>
      </c>
      <c r="BR38" s="448">
        <v>0</v>
      </c>
      <c r="BS38" s="448">
        <v>0</v>
      </c>
      <c r="BT38" s="448">
        <v>0</v>
      </c>
      <c r="BU38" s="448">
        <v>0</v>
      </c>
      <c r="BV38" s="448">
        <v>0</v>
      </c>
      <c r="BW38" s="448">
        <f t="shared" si="59"/>
        <v>0</v>
      </c>
      <c r="BX38" s="448">
        <f t="shared" si="60"/>
        <v>0</v>
      </c>
      <c r="BY38" s="448">
        <f t="shared" si="61"/>
        <v>0</v>
      </c>
      <c r="BZ38" s="448">
        <f t="shared" si="62"/>
        <v>0</v>
      </c>
      <c r="CA38" s="448">
        <f t="shared" si="63"/>
        <v>0</v>
      </c>
      <c r="CB38" s="448">
        <f t="shared" si="64"/>
        <v>0</v>
      </c>
      <c r="CC38" s="448">
        <f t="shared" si="65"/>
        <v>0</v>
      </c>
      <c r="CD38" s="483" t="s">
        <v>385</v>
      </c>
    </row>
    <row r="39" spans="1:82" s="57" customFormat="1" ht="93" customHeight="1">
      <c r="A39" s="450" t="s">
        <v>1142</v>
      </c>
      <c r="B39" s="451" t="s">
        <v>1143</v>
      </c>
      <c r="C39" s="447" t="s">
        <v>385</v>
      </c>
      <c r="D39" s="447" t="s">
        <v>385</v>
      </c>
      <c r="E39" s="448">
        <f t="shared" si="49"/>
        <v>0</v>
      </c>
      <c r="F39" s="448">
        <f t="shared" si="50"/>
        <v>0</v>
      </c>
      <c r="G39" s="448">
        <f t="shared" si="51"/>
        <v>0</v>
      </c>
      <c r="H39" s="448">
        <f t="shared" si="52"/>
        <v>0</v>
      </c>
      <c r="I39" s="448">
        <f t="shared" si="53"/>
        <v>0</v>
      </c>
      <c r="J39" s="448">
        <f t="shared" si="54"/>
        <v>0</v>
      </c>
      <c r="K39" s="448">
        <f t="shared" si="55"/>
        <v>0</v>
      </c>
      <c r="L39" s="448">
        <v>0</v>
      </c>
      <c r="M39" s="448">
        <v>0</v>
      </c>
      <c r="N39" s="448">
        <v>0</v>
      </c>
      <c r="O39" s="448">
        <v>0</v>
      </c>
      <c r="P39" s="448">
        <v>0</v>
      </c>
      <c r="Q39" s="448">
        <v>0</v>
      </c>
      <c r="R39" s="448">
        <v>0</v>
      </c>
      <c r="S39" s="448">
        <v>0</v>
      </c>
      <c r="T39" s="448">
        <v>0</v>
      </c>
      <c r="U39" s="448">
        <v>0</v>
      </c>
      <c r="V39" s="448">
        <v>0</v>
      </c>
      <c r="W39" s="448">
        <v>0</v>
      </c>
      <c r="X39" s="448">
        <v>0</v>
      </c>
      <c r="Y39" s="448">
        <v>0</v>
      </c>
      <c r="Z39" s="448">
        <v>0</v>
      </c>
      <c r="AA39" s="448">
        <v>0</v>
      </c>
      <c r="AB39" s="448">
        <v>0</v>
      </c>
      <c r="AC39" s="448">
        <v>0</v>
      </c>
      <c r="AD39" s="448">
        <v>0</v>
      </c>
      <c r="AE39" s="448">
        <v>0</v>
      </c>
      <c r="AF39" s="448">
        <v>0</v>
      </c>
      <c r="AG39" s="448">
        <v>0</v>
      </c>
      <c r="AH39" s="448">
        <v>0</v>
      </c>
      <c r="AI39" s="448">
        <v>0</v>
      </c>
      <c r="AJ39" s="448">
        <v>0</v>
      </c>
      <c r="AK39" s="448">
        <v>0</v>
      </c>
      <c r="AL39" s="448">
        <v>0</v>
      </c>
      <c r="AM39" s="448">
        <v>0</v>
      </c>
      <c r="AN39" s="448">
        <f t="shared" si="57"/>
        <v>0</v>
      </c>
      <c r="AO39" s="448">
        <f t="shared" si="3"/>
        <v>0</v>
      </c>
      <c r="AP39" s="448">
        <f t="shared" si="4"/>
        <v>0</v>
      </c>
      <c r="AQ39" s="448">
        <f t="shared" si="5"/>
        <v>0</v>
      </c>
      <c r="AR39" s="448">
        <f t="shared" si="6"/>
        <v>0</v>
      </c>
      <c r="AS39" s="448">
        <f t="shared" si="7"/>
        <v>0</v>
      </c>
      <c r="AT39" s="448">
        <f t="shared" si="8"/>
        <v>0</v>
      </c>
      <c r="AU39" s="448">
        <v>0</v>
      </c>
      <c r="AV39" s="448">
        <v>0</v>
      </c>
      <c r="AW39" s="448">
        <v>0</v>
      </c>
      <c r="AX39" s="448">
        <v>0</v>
      </c>
      <c r="AY39" s="448">
        <v>0</v>
      </c>
      <c r="AZ39" s="448">
        <v>0</v>
      </c>
      <c r="BA39" s="448">
        <v>0</v>
      </c>
      <c r="BB39" s="448">
        <v>0</v>
      </c>
      <c r="BC39" s="448">
        <v>0</v>
      </c>
      <c r="BD39" s="448">
        <v>0</v>
      </c>
      <c r="BE39" s="448">
        <v>0</v>
      </c>
      <c r="BF39" s="448">
        <v>0</v>
      </c>
      <c r="BG39" s="448">
        <v>0</v>
      </c>
      <c r="BH39" s="448">
        <v>0</v>
      </c>
      <c r="BI39" s="448">
        <v>0</v>
      </c>
      <c r="BJ39" s="448">
        <v>0</v>
      </c>
      <c r="BK39" s="448">
        <v>0</v>
      </c>
      <c r="BL39" s="448">
        <v>0</v>
      </c>
      <c r="BM39" s="448">
        <v>0</v>
      </c>
      <c r="BN39" s="448">
        <v>0</v>
      </c>
      <c r="BO39" s="448">
        <v>0</v>
      </c>
      <c r="BP39" s="448">
        <v>0</v>
      </c>
      <c r="BQ39" s="448">
        <v>0</v>
      </c>
      <c r="BR39" s="448">
        <v>0</v>
      </c>
      <c r="BS39" s="448">
        <v>0</v>
      </c>
      <c r="BT39" s="448">
        <v>0</v>
      </c>
      <c r="BU39" s="448">
        <v>0</v>
      </c>
      <c r="BV39" s="448">
        <v>0</v>
      </c>
      <c r="BW39" s="448">
        <f t="shared" si="59"/>
        <v>0</v>
      </c>
      <c r="BX39" s="448">
        <f t="shared" si="60"/>
        <v>0</v>
      </c>
      <c r="BY39" s="448">
        <f t="shared" si="61"/>
        <v>0</v>
      </c>
      <c r="BZ39" s="448">
        <f t="shared" si="62"/>
        <v>0</v>
      </c>
      <c r="CA39" s="448">
        <f t="shared" si="63"/>
        <v>0</v>
      </c>
      <c r="CB39" s="448">
        <f t="shared" si="64"/>
        <v>0</v>
      </c>
      <c r="CC39" s="448">
        <f t="shared" si="65"/>
        <v>0</v>
      </c>
      <c r="CD39" s="483" t="s">
        <v>385</v>
      </c>
    </row>
    <row r="40" spans="1:82" s="57" customFormat="1" ht="81.75" customHeight="1">
      <c r="A40" s="450" t="s">
        <v>1144</v>
      </c>
      <c r="B40" s="451" t="s">
        <v>1145</v>
      </c>
      <c r="C40" s="447" t="s">
        <v>385</v>
      </c>
      <c r="D40" s="447" t="s">
        <v>385</v>
      </c>
      <c r="E40" s="448">
        <f t="shared" si="49"/>
        <v>0</v>
      </c>
      <c r="F40" s="448">
        <f t="shared" si="50"/>
        <v>0</v>
      </c>
      <c r="G40" s="448">
        <f t="shared" si="51"/>
        <v>0</v>
      </c>
      <c r="H40" s="448">
        <f t="shared" si="52"/>
        <v>0</v>
      </c>
      <c r="I40" s="448">
        <f t="shared" si="53"/>
        <v>0</v>
      </c>
      <c r="J40" s="448">
        <f t="shared" si="54"/>
        <v>0</v>
      </c>
      <c r="K40" s="448">
        <f t="shared" si="55"/>
        <v>0</v>
      </c>
      <c r="L40" s="448">
        <v>0</v>
      </c>
      <c r="M40" s="448">
        <v>0</v>
      </c>
      <c r="N40" s="448">
        <v>0</v>
      </c>
      <c r="O40" s="448">
        <v>0</v>
      </c>
      <c r="P40" s="448">
        <v>0</v>
      </c>
      <c r="Q40" s="448">
        <v>0</v>
      </c>
      <c r="R40" s="448">
        <v>0</v>
      </c>
      <c r="S40" s="448">
        <v>0</v>
      </c>
      <c r="T40" s="448">
        <v>0</v>
      </c>
      <c r="U40" s="448">
        <v>0</v>
      </c>
      <c r="V40" s="448">
        <v>0</v>
      </c>
      <c r="W40" s="448">
        <v>0</v>
      </c>
      <c r="X40" s="448">
        <v>0</v>
      </c>
      <c r="Y40" s="448">
        <v>0</v>
      </c>
      <c r="Z40" s="448">
        <v>0</v>
      </c>
      <c r="AA40" s="448">
        <v>0</v>
      </c>
      <c r="AB40" s="448">
        <v>0</v>
      </c>
      <c r="AC40" s="448">
        <v>0</v>
      </c>
      <c r="AD40" s="448">
        <v>0</v>
      </c>
      <c r="AE40" s="448">
        <v>0</v>
      </c>
      <c r="AF40" s="448">
        <v>0</v>
      </c>
      <c r="AG40" s="448">
        <v>0</v>
      </c>
      <c r="AH40" s="448">
        <v>0</v>
      </c>
      <c r="AI40" s="448">
        <v>0</v>
      </c>
      <c r="AJ40" s="448">
        <v>0</v>
      </c>
      <c r="AK40" s="448">
        <v>0</v>
      </c>
      <c r="AL40" s="448">
        <v>0</v>
      </c>
      <c r="AM40" s="448">
        <v>0</v>
      </c>
      <c r="AN40" s="448">
        <f t="shared" si="57"/>
        <v>0</v>
      </c>
      <c r="AO40" s="448">
        <f t="shared" si="3"/>
        <v>0</v>
      </c>
      <c r="AP40" s="448">
        <f t="shared" si="4"/>
        <v>0</v>
      </c>
      <c r="AQ40" s="448">
        <f t="shared" si="5"/>
        <v>0</v>
      </c>
      <c r="AR40" s="448">
        <f t="shared" si="6"/>
        <v>0</v>
      </c>
      <c r="AS40" s="448">
        <f t="shared" si="7"/>
        <v>0</v>
      </c>
      <c r="AT40" s="448">
        <f t="shared" si="8"/>
        <v>0</v>
      </c>
      <c r="AU40" s="448">
        <v>0</v>
      </c>
      <c r="AV40" s="448">
        <v>0</v>
      </c>
      <c r="AW40" s="448">
        <v>0</v>
      </c>
      <c r="AX40" s="448">
        <v>0</v>
      </c>
      <c r="AY40" s="448">
        <v>0</v>
      </c>
      <c r="AZ40" s="448">
        <v>0</v>
      </c>
      <c r="BA40" s="448">
        <v>0</v>
      </c>
      <c r="BB40" s="448">
        <v>0</v>
      </c>
      <c r="BC40" s="448">
        <v>0</v>
      </c>
      <c r="BD40" s="448">
        <v>0</v>
      </c>
      <c r="BE40" s="448">
        <v>0</v>
      </c>
      <c r="BF40" s="448">
        <v>0</v>
      </c>
      <c r="BG40" s="448">
        <v>0</v>
      </c>
      <c r="BH40" s="448">
        <v>0</v>
      </c>
      <c r="BI40" s="448">
        <v>0</v>
      </c>
      <c r="BJ40" s="448">
        <v>0</v>
      </c>
      <c r="BK40" s="448">
        <v>0</v>
      </c>
      <c r="BL40" s="448">
        <v>0</v>
      </c>
      <c r="BM40" s="448">
        <v>0</v>
      </c>
      <c r="BN40" s="448">
        <v>0</v>
      </c>
      <c r="BO40" s="448">
        <v>0</v>
      </c>
      <c r="BP40" s="448">
        <v>0</v>
      </c>
      <c r="BQ40" s="448">
        <v>0</v>
      </c>
      <c r="BR40" s="448">
        <v>0</v>
      </c>
      <c r="BS40" s="448">
        <v>0</v>
      </c>
      <c r="BT40" s="448">
        <v>0</v>
      </c>
      <c r="BU40" s="448">
        <v>0</v>
      </c>
      <c r="BV40" s="448">
        <v>0</v>
      </c>
      <c r="BW40" s="448">
        <f t="shared" si="59"/>
        <v>0</v>
      </c>
      <c r="BX40" s="448">
        <f t="shared" si="60"/>
        <v>0</v>
      </c>
      <c r="BY40" s="448">
        <f t="shared" si="61"/>
        <v>0</v>
      </c>
      <c r="BZ40" s="448">
        <f t="shared" si="62"/>
        <v>0</v>
      </c>
      <c r="CA40" s="448">
        <f t="shared" si="63"/>
        <v>0</v>
      </c>
      <c r="CB40" s="448">
        <f t="shared" si="64"/>
        <v>0</v>
      </c>
      <c r="CC40" s="448">
        <f t="shared" si="65"/>
        <v>0</v>
      </c>
      <c r="CD40" s="483" t="s">
        <v>385</v>
      </c>
    </row>
    <row r="41" spans="1:82" s="57" customFormat="1" ht="99.75" customHeight="1">
      <c r="A41" s="450" t="s">
        <v>1146</v>
      </c>
      <c r="B41" s="451" t="s">
        <v>1147</v>
      </c>
      <c r="C41" s="447" t="s">
        <v>385</v>
      </c>
      <c r="D41" s="447" t="s">
        <v>385</v>
      </c>
      <c r="E41" s="448">
        <f t="shared" si="49"/>
        <v>0</v>
      </c>
      <c r="F41" s="448">
        <f t="shared" si="50"/>
        <v>0</v>
      </c>
      <c r="G41" s="448">
        <f t="shared" si="51"/>
        <v>0</v>
      </c>
      <c r="H41" s="448">
        <f t="shared" si="52"/>
        <v>0</v>
      </c>
      <c r="I41" s="448">
        <f t="shared" si="53"/>
        <v>0</v>
      </c>
      <c r="J41" s="448">
        <f t="shared" si="54"/>
        <v>0</v>
      </c>
      <c r="K41" s="448">
        <f t="shared" si="55"/>
        <v>0</v>
      </c>
      <c r="L41" s="448">
        <v>0</v>
      </c>
      <c r="M41" s="448">
        <v>0</v>
      </c>
      <c r="N41" s="448">
        <v>0</v>
      </c>
      <c r="O41" s="448">
        <v>0</v>
      </c>
      <c r="P41" s="448">
        <v>0</v>
      </c>
      <c r="Q41" s="448">
        <v>0</v>
      </c>
      <c r="R41" s="448">
        <v>0</v>
      </c>
      <c r="S41" s="448">
        <v>0</v>
      </c>
      <c r="T41" s="448">
        <v>0</v>
      </c>
      <c r="U41" s="448">
        <v>0</v>
      </c>
      <c r="V41" s="448">
        <v>0</v>
      </c>
      <c r="W41" s="448">
        <v>0</v>
      </c>
      <c r="X41" s="448">
        <v>0</v>
      </c>
      <c r="Y41" s="448">
        <v>0</v>
      </c>
      <c r="Z41" s="448">
        <v>0</v>
      </c>
      <c r="AA41" s="448">
        <v>0</v>
      </c>
      <c r="AB41" s="448">
        <v>0</v>
      </c>
      <c r="AC41" s="448">
        <v>0</v>
      </c>
      <c r="AD41" s="448">
        <v>0</v>
      </c>
      <c r="AE41" s="448">
        <v>0</v>
      </c>
      <c r="AF41" s="448">
        <v>0</v>
      </c>
      <c r="AG41" s="448">
        <v>0</v>
      </c>
      <c r="AH41" s="448">
        <v>0</v>
      </c>
      <c r="AI41" s="448">
        <v>0</v>
      </c>
      <c r="AJ41" s="448">
        <v>0</v>
      </c>
      <c r="AK41" s="448">
        <v>0</v>
      </c>
      <c r="AL41" s="448">
        <v>0</v>
      </c>
      <c r="AM41" s="448">
        <v>0</v>
      </c>
      <c r="AN41" s="448">
        <f t="shared" si="57"/>
        <v>0</v>
      </c>
      <c r="AO41" s="448">
        <f t="shared" si="3"/>
        <v>0</v>
      </c>
      <c r="AP41" s="448">
        <f t="shared" si="4"/>
        <v>0</v>
      </c>
      <c r="AQ41" s="448">
        <f t="shared" si="5"/>
        <v>0</v>
      </c>
      <c r="AR41" s="448">
        <f t="shared" si="6"/>
        <v>0</v>
      </c>
      <c r="AS41" s="448">
        <f t="shared" si="7"/>
        <v>0</v>
      </c>
      <c r="AT41" s="448">
        <f t="shared" si="8"/>
        <v>0</v>
      </c>
      <c r="AU41" s="448">
        <v>0</v>
      </c>
      <c r="AV41" s="448">
        <v>0</v>
      </c>
      <c r="AW41" s="448">
        <v>0</v>
      </c>
      <c r="AX41" s="448">
        <v>0</v>
      </c>
      <c r="AY41" s="448">
        <v>0</v>
      </c>
      <c r="AZ41" s="448">
        <v>0</v>
      </c>
      <c r="BA41" s="448">
        <v>0</v>
      </c>
      <c r="BB41" s="448">
        <v>0</v>
      </c>
      <c r="BC41" s="448">
        <v>0</v>
      </c>
      <c r="BD41" s="448">
        <v>0</v>
      </c>
      <c r="BE41" s="448">
        <v>0</v>
      </c>
      <c r="BF41" s="448">
        <v>0</v>
      </c>
      <c r="BG41" s="448">
        <v>0</v>
      </c>
      <c r="BH41" s="448">
        <v>0</v>
      </c>
      <c r="BI41" s="448">
        <v>0</v>
      </c>
      <c r="BJ41" s="448">
        <v>0</v>
      </c>
      <c r="BK41" s="448">
        <v>0</v>
      </c>
      <c r="BL41" s="448">
        <v>0</v>
      </c>
      <c r="BM41" s="448">
        <v>0</v>
      </c>
      <c r="BN41" s="448">
        <v>0</v>
      </c>
      <c r="BO41" s="448">
        <v>0</v>
      </c>
      <c r="BP41" s="448">
        <v>0</v>
      </c>
      <c r="BQ41" s="448">
        <v>0</v>
      </c>
      <c r="BR41" s="448">
        <v>0</v>
      </c>
      <c r="BS41" s="448">
        <v>0</v>
      </c>
      <c r="BT41" s="448">
        <v>0</v>
      </c>
      <c r="BU41" s="448">
        <v>0</v>
      </c>
      <c r="BV41" s="448">
        <v>0</v>
      </c>
      <c r="BW41" s="448">
        <f t="shared" si="59"/>
        <v>0</v>
      </c>
      <c r="BX41" s="448">
        <f t="shared" si="60"/>
        <v>0</v>
      </c>
      <c r="BY41" s="448">
        <f t="shared" si="61"/>
        <v>0</v>
      </c>
      <c r="BZ41" s="448">
        <f t="shared" si="62"/>
        <v>0</v>
      </c>
      <c r="CA41" s="448">
        <f t="shared" si="63"/>
        <v>0</v>
      </c>
      <c r="CB41" s="448">
        <f t="shared" si="64"/>
        <v>0</v>
      </c>
      <c r="CC41" s="448">
        <f t="shared" si="65"/>
        <v>0</v>
      </c>
      <c r="CD41" s="483" t="s">
        <v>385</v>
      </c>
    </row>
    <row r="42" spans="1:82" s="57" customFormat="1" ht="42.75" customHeight="1">
      <c r="A42" s="334" t="s">
        <v>1148</v>
      </c>
      <c r="B42" s="335" t="s">
        <v>1149</v>
      </c>
      <c r="C42" s="336" t="s">
        <v>385</v>
      </c>
      <c r="D42" s="336" t="s">
        <v>385</v>
      </c>
      <c r="E42" s="337">
        <f t="shared" si="49"/>
        <v>0</v>
      </c>
      <c r="F42" s="337">
        <f t="shared" si="50"/>
        <v>0</v>
      </c>
      <c r="G42" s="337">
        <f t="shared" si="51"/>
        <v>0</v>
      </c>
      <c r="H42" s="337">
        <f t="shared" si="52"/>
        <v>0</v>
      </c>
      <c r="I42" s="337">
        <f t="shared" si="53"/>
        <v>0</v>
      </c>
      <c r="J42" s="337">
        <f t="shared" si="54"/>
        <v>0</v>
      </c>
      <c r="K42" s="337">
        <f t="shared" si="55"/>
        <v>0</v>
      </c>
      <c r="L42" s="337">
        <v>0</v>
      </c>
      <c r="M42" s="337">
        <v>0</v>
      </c>
      <c r="N42" s="337">
        <v>0</v>
      </c>
      <c r="O42" s="337">
        <v>0</v>
      </c>
      <c r="P42" s="337">
        <v>0</v>
      </c>
      <c r="Q42" s="337">
        <v>0</v>
      </c>
      <c r="R42" s="337">
        <v>0</v>
      </c>
      <c r="S42" s="337">
        <v>0</v>
      </c>
      <c r="T42" s="337">
        <v>0</v>
      </c>
      <c r="U42" s="337">
        <v>0</v>
      </c>
      <c r="V42" s="337">
        <v>0</v>
      </c>
      <c r="W42" s="337">
        <v>0</v>
      </c>
      <c r="X42" s="337">
        <v>0</v>
      </c>
      <c r="Y42" s="337">
        <v>0</v>
      </c>
      <c r="Z42" s="337">
        <v>0</v>
      </c>
      <c r="AA42" s="337">
        <v>0</v>
      </c>
      <c r="AB42" s="337">
        <v>0</v>
      </c>
      <c r="AC42" s="337">
        <v>0</v>
      </c>
      <c r="AD42" s="337">
        <v>0</v>
      </c>
      <c r="AE42" s="337">
        <v>0</v>
      </c>
      <c r="AF42" s="337">
        <v>0</v>
      </c>
      <c r="AG42" s="337">
        <v>0</v>
      </c>
      <c r="AH42" s="337">
        <v>0</v>
      </c>
      <c r="AI42" s="337">
        <v>0</v>
      </c>
      <c r="AJ42" s="337">
        <v>0</v>
      </c>
      <c r="AK42" s="337">
        <v>0</v>
      </c>
      <c r="AL42" s="337">
        <v>0</v>
      </c>
      <c r="AM42" s="337">
        <v>0</v>
      </c>
      <c r="AN42" s="337">
        <f t="shared" si="57"/>
        <v>0</v>
      </c>
      <c r="AO42" s="337">
        <f t="shared" si="3"/>
        <v>0</v>
      </c>
      <c r="AP42" s="337">
        <f t="shared" si="4"/>
        <v>0</v>
      </c>
      <c r="AQ42" s="337">
        <f t="shared" si="5"/>
        <v>0</v>
      </c>
      <c r="AR42" s="337">
        <f t="shared" si="6"/>
        <v>0</v>
      </c>
      <c r="AS42" s="337">
        <f t="shared" si="7"/>
        <v>0</v>
      </c>
      <c r="AT42" s="337">
        <f t="shared" si="8"/>
        <v>0</v>
      </c>
      <c r="AU42" s="337">
        <v>0</v>
      </c>
      <c r="AV42" s="337">
        <v>0</v>
      </c>
      <c r="AW42" s="337">
        <v>0</v>
      </c>
      <c r="AX42" s="337">
        <v>0</v>
      </c>
      <c r="AY42" s="337">
        <v>0</v>
      </c>
      <c r="AZ42" s="337">
        <v>0</v>
      </c>
      <c r="BA42" s="337">
        <v>0</v>
      </c>
      <c r="BB42" s="337">
        <v>0</v>
      </c>
      <c r="BC42" s="337">
        <v>0</v>
      </c>
      <c r="BD42" s="337">
        <v>0</v>
      </c>
      <c r="BE42" s="337">
        <v>0</v>
      </c>
      <c r="BF42" s="337">
        <v>0</v>
      </c>
      <c r="BG42" s="337">
        <v>0</v>
      </c>
      <c r="BH42" s="337">
        <v>0</v>
      </c>
      <c r="BI42" s="337">
        <v>0</v>
      </c>
      <c r="BJ42" s="337">
        <v>0</v>
      </c>
      <c r="BK42" s="337">
        <v>0</v>
      </c>
      <c r="BL42" s="337">
        <v>0</v>
      </c>
      <c r="BM42" s="337">
        <v>0</v>
      </c>
      <c r="BN42" s="337">
        <v>0</v>
      </c>
      <c r="BO42" s="337">
        <v>0</v>
      </c>
      <c r="BP42" s="337">
        <v>0</v>
      </c>
      <c r="BQ42" s="337">
        <v>0</v>
      </c>
      <c r="BR42" s="337">
        <v>0</v>
      </c>
      <c r="BS42" s="337">
        <v>0</v>
      </c>
      <c r="BT42" s="337">
        <v>0</v>
      </c>
      <c r="BU42" s="337">
        <v>0</v>
      </c>
      <c r="BV42" s="337">
        <v>0</v>
      </c>
      <c r="BW42" s="337">
        <f t="shared" si="59"/>
        <v>0</v>
      </c>
      <c r="BX42" s="337">
        <f t="shared" si="60"/>
        <v>0</v>
      </c>
      <c r="BY42" s="337">
        <f t="shared" si="61"/>
        <v>0</v>
      </c>
      <c r="BZ42" s="337">
        <f t="shared" si="62"/>
        <v>0</v>
      </c>
      <c r="CA42" s="337">
        <f t="shared" si="63"/>
        <v>0</v>
      </c>
      <c r="CB42" s="337">
        <f t="shared" si="64"/>
        <v>0</v>
      </c>
      <c r="CC42" s="337">
        <f t="shared" si="65"/>
        <v>0</v>
      </c>
      <c r="CD42" s="433" t="s">
        <v>385</v>
      </c>
    </row>
    <row r="43" spans="1:82" s="57" customFormat="1" ht="66" customHeight="1">
      <c r="A43" s="450" t="s">
        <v>1150</v>
      </c>
      <c r="B43" s="451" t="s">
        <v>1151</v>
      </c>
      <c r="C43" s="447" t="s">
        <v>385</v>
      </c>
      <c r="D43" s="447" t="s">
        <v>385</v>
      </c>
      <c r="E43" s="448">
        <f t="shared" si="49"/>
        <v>0</v>
      </c>
      <c r="F43" s="448">
        <f t="shared" si="50"/>
        <v>0</v>
      </c>
      <c r="G43" s="448">
        <f t="shared" si="51"/>
        <v>0</v>
      </c>
      <c r="H43" s="448">
        <f t="shared" si="52"/>
        <v>0</v>
      </c>
      <c r="I43" s="448">
        <f t="shared" si="53"/>
        <v>0</v>
      </c>
      <c r="J43" s="448">
        <f t="shared" si="54"/>
        <v>0</v>
      </c>
      <c r="K43" s="448">
        <f t="shared" si="55"/>
        <v>0</v>
      </c>
      <c r="L43" s="448">
        <v>0</v>
      </c>
      <c r="M43" s="448">
        <v>0</v>
      </c>
      <c r="N43" s="448">
        <v>0</v>
      </c>
      <c r="O43" s="448">
        <v>0</v>
      </c>
      <c r="P43" s="448">
        <v>0</v>
      </c>
      <c r="Q43" s="448">
        <v>0</v>
      </c>
      <c r="R43" s="448">
        <v>0</v>
      </c>
      <c r="S43" s="448">
        <v>0</v>
      </c>
      <c r="T43" s="448">
        <v>0</v>
      </c>
      <c r="U43" s="448">
        <v>0</v>
      </c>
      <c r="V43" s="448">
        <v>0</v>
      </c>
      <c r="W43" s="448">
        <v>0</v>
      </c>
      <c r="X43" s="448">
        <v>0</v>
      </c>
      <c r="Y43" s="448">
        <v>0</v>
      </c>
      <c r="Z43" s="448">
        <v>0</v>
      </c>
      <c r="AA43" s="448">
        <v>0</v>
      </c>
      <c r="AB43" s="448">
        <v>0</v>
      </c>
      <c r="AC43" s="448">
        <v>0</v>
      </c>
      <c r="AD43" s="448">
        <v>0</v>
      </c>
      <c r="AE43" s="448">
        <v>0</v>
      </c>
      <c r="AF43" s="448">
        <v>0</v>
      </c>
      <c r="AG43" s="448">
        <v>0</v>
      </c>
      <c r="AH43" s="448">
        <v>0</v>
      </c>
      <c r="AI43" s="448">
        <v>0</v>
      </c>
      <c r="AJ43" s="448">
        <v>0</v>
      </c>
      <c r="AK43" s="448">
        <v>0</v>
      </c>
      <c r="AL43" s="448">
        <v>0</v>
      </c>
      <c r="AM43" s="448">
        <v>0</v>
      </c>
      <c r="AN43" s="448">
        <f t="shared" si="57"/>
        <v>0</v>
      </c>
      <c r="AO43" s="448">
        <f t="shared" si="3"/>
        <v>0</v>
      </c>
      <c r="AP43" s="448">
        <f t="shared" si="4"/>
        <v>0</v>
      </c>
      <c r="AQ43" s="448">
        <f t="shared" si="5"/>
        <v>0</v>
      </c>
      <c r="AR43" s="448">
        <f t="shared" si="6"/>
        <v>0</v>
      </c>
      <c r="AS43" s="448">
        <f t="shared" si="7"/>
        <v>0</v>
      </c>
      <c r="AT43" s="448">
        <f t="shared" si="8"/>
        <v>0</v>
      </c>
      <c r="AU43" s="448">
        <v>0</v>
      </c>
      <c r="AV43" s="448">
        <v>0</v>
      </c>
      <c r="AW43" s="448">
        <v>0</v>
      </c>
      <c r="AX43" s="448">
        <v>0</v>
      </c>
      <c r="AY43" s="448">
        <v>0</v>
      </c>
      <c r="AZ43" s="448">
        <v>0</v>
      </c>
      <c r="BA43" s="448">
        <v>0</v>
      </c>
      <c r="BB43" s="448">
        <v>0</v>
      </c>
      <c r="BC43" s="448">
        <v>0</v>
      </c>
      <c r="BD43" s="448">
        <v>0</v>
      </c>
      <c r="BE43" s="448">
        <v>0</v>
      </c>
      <c r="BF43" s="448">
        <v>0</v>
      </c>
      <c r="BG43" s="448">
        <v>0</v>
      </c>
      <c r="BH43" s="448">
        <v>0</v>
      </c>
      <c r="BI43" s="448">
        <v>0</v>
      </c>
      <c r="BJ43" s="448">
        <v>0</v>
      </c>
      <c r="BK43" s="448">
        <v>0</v>
      </c>
      <c r="BL43" s="448">
        <v>0</v>
      </c>
      <c r="BM43" s="448">
        <v>0</v>
      </c>
      <c r="BN43" s="448">
        <v>0</v>
      </c>
      <c r="BO43" s="448">
        <v>0</v>
      </c>
      <c r="BP43" s="448">
        <v>0</v>
      </c>
      <c r="BQ43" s="448">
        <v>0</v>
      </c>
      <c r="BR43" s="448">
        <v>0</v>
      </c>
      <c r="BS43" s="448">
        <v>0</v>
      </c>
      <c r="BT43" s="448">
        <v>0</v>
      </c>
      <c r="BU43" s="448">
        <v>0</v>
      </c>
      <c r="BV43" s="448">
        <v>0</v>
      </c>
      <c r="BW43" s="448">
        <f t="shared" si="59"/>
        <v>0</v>
      </c>
      <c r="BX43" s="448">
        <f t="shared" si="60"/>
        <v>0</v>
      </c>
      <c r="BY43" s="448">
        <f t="shared" si="61"/>
        <v>0</v>
      </c>
      <c r="BZ43" s="448">
        <f t="shared" si="62"/>
        <v>0</v>
      </c>
      <c r="CA43" s="448">
        <f t="shared" si="63"/>
        <v>0</v>
      </c>
      <c r="CB43" s="448">
        <f t="shared" si="64"/>
        <v>0</v>
      </c>
      <c r="CC43" s="448">
        <f t="shared" si="65"/>
        <v>0</v>
      </c>
      <c r="CD43" s="483" t="s">
        <v>385</v>
      </c>
    </row>
    <row r="44" spans="1:82" s="57" customFormat="1" ht="73.5" customHeight="1">
      <c r="A44" s="450" t="s">
        <v>1152</v>
      </c>
      <c r="B44" s="451" t="s">
        <v>1153</v>
      </c>
      <c r="C44" s="447" t="s">
        <v>385</v>
      </c>
      <c r="D44" s="447" t="s">
        <v>385</v>
      </c>
      <c r="E44" s="448">
        <f t="shared" si="49"/>
        <v>0</v>
      </c>
      <c r="F44" s="448">
        <f t="shared" si="50"/>
        <v>0</v>
      </c>
      <c r="G44" s="448">
        <f t="shared" si="51"/>
        <v>0</v>
      </c>
      <c r="H44" s="448">
        <f t="shared" si="52"/>
        <v>0</v>
      </c>
      <c r="I44" s="448">
        <f t="shared" si="53"/>
        <v>0</v>
      </c>
      <c r="J44" s="448">
        <f t="shared" si="54"/>
        <v>0</v>
      </c>
      <c r="K44" s="448">
        <f t="shared" si="55"/>
        <v>0</v>
      </c>
      <c r="L44" s="448">
        <v>0</v>
      </c>
      <c r="M44" s="448">
        <v>0</v>
      </c>
      <c r="N44" s="448">
        <v>0</v>
      </c>
      <c r="O44" s="448">
        <v>0</v>
      </c>
      <c r="P44" s="448">
        <v>0</v>
      </c>
      <c r="Q44" s="448">
        <v>0</v>
      </c>
      <c r="R44" s="448">
        <v>0</v>
      </c>
      <c r="S44" s="448">
        <v>0</v>
      </c>
      <c r="T44" s="448">
        <v>0</v>
      </c>
      <c r="U44" s="448">
        <v>0</v>
      </c>
      <c r="V44" s="448">
        <v>0</v>
      </c>
      <c r="W44" s="448">
        <v>0</v>
      </c>
      <c r="X44" s="448">
        <v>0</v>
      </c>
      <c r="Y44" s="448">
        <v>0</v>
      </c>
      <c r="Z44" s="448">
        <v>0</v>
      </c>
      <c r="AA44" s="448">
        <v>0</v>
      </c>
      <c r="AB44" s="448">
        <v>0</v>
      </c>
      <c r="AC44" s="448">
        <v>0</v>
      </c>
      <c r="AD44" s="448">
        <v>0</v>
      </c>
      <c r="AE44" s="448">
        <v>0</v>
      </c>
      <c r="AF44" s="448">
        <v>0</v>
      </c>
      <c r="AG44" s="448">
        <v>0</v>
      </c>
      <c r="AH44" s="448">
        <v>0</v>
      </c>
      <c r="AI44" s="448">
        <v>0</v>
      </c>
      <c r="AJ44" s="448">
        <v>0</v>
      </c>
      <c r="AK44" s="448">
        <v>0</v>
      </c>
      <c r="AL44" s="448">
        <v>0</v>
      </c>
      <c r="AM44" s="448">
        <v>0</v>
      </c>
      <c r="AN44" s="448">
        <f t="shared" si="57"/>
        <v>0</v>
      </c>
      <c r="AO44" s="448">
        <f t="shared" si="3"/>
        <v>0</v>
      </c>
      <c r="AP44" s="448">
        <f t="shared" si="4"/>
        <v>0</v>
      </c>
      <c r="AQ44" s="448">
        <f t="shared" si="5"/>
        <v>0</v>
      </c>
      <c r="AR44" s="448">
        <f t="shared" si="6"/>
        <v>0</v>
      </c>
      <c r="AS44" s="448">
        <f t="shared" si="7"/>
        <v>0</v>
      </c>
      <c r="AT44" s="448">
        <f t="shared" si="8"/>
        <v>0</v>
      </c>
      <c r="AU44" s="448">
        <v>0</v>
      </c>
      <c r="AV44" s="448">
        <v>0</v>
      </c>
      <c r="AW44" s="448">
        <v>0</v>
      </c>
      <c r="AX44" s="448">
        <v>0</v>
      </c>
      <c r="AY44" s="448">
        <v>0</v>
      </c>
      <c r="AZ44" s="448">
        <v>0</v>
      </c>
      <c r="BA44" s="448">
        <v>0</v>
      </c>
      <c r="BB44" s="448">
        <v>0</v>
      </c>
      <c r="BC44" s="448">
        <v>0</v>
      </c>
      <c r="BD44" s="448">
        <v>0</v>
      </c>
      <c r="BE44" s="448">
        <v>0</v>
      </c>
      <c r="BF44" s="448">
        <v>0</v>
      </c>
      <c r="BG44" s="448">
        <v>0</v>
      </c>
      <c r="BH44" s="448">
        <v>0</v>
      </c>
      <c r="BI44" s="448">
        <v>0</v>
      </c>
      <c r="BJ44" s="448">
        <v>0</v>
      </c>
      <c r="BK44" s="448">
        <v>0</v>
      </c>
      <c r="BL44" s="448">
        <v>0</v>
      </c>
      <c r="BM44" s="448">
        <v>0</v>
      </c>
      <c r="BN44" s="448">
        <v>0</v>
      </c>
      <c r="BO44" s="448">
        <v>0</v>
      </c>
      <c r="BP44" s="448">
        <v>0</v>
      </c>
      <c r="BQ44" s="448">
        <v>0</v>
      </c>
      <c r="BR44" s="448">
        <v>0</v>
      </c>
      <c r="BS44" s="448">
        <v>0</v>
      </c>
      <c r="BT44" s="448">
        <v>0</v>
      </c>
      <c r="BU44" s="448">
        <v>0</v>
      </c>
      <c r="BV44" s="448">
        <v>0</v>
      </c>
      <c r="BW44" s="448">
        <f t="shared" si="59"/>
        <v>0</v>
      </c>
      <c r="BX44" s="448">
        <f t="shared" si="60"/>
        <v>0</v>
      </c>
      <c r="BY44" s="448">
        <f t="shared" si="61"/>
        <v>0</v>
      </c>
      <c r="BZ44" s="448">
        <f t="shared" si="62"/>
        <v>0</v>
      </c>
      <c r="CA44" s="448">
        <f t="shared" si="63"/>
        <v>0</v>
      </c>
      <c r="CB44" s="448">
        <f t="shared" si="64"/>
        <v>0</v>
      </c>
      <c r="CC44" s="448">
        <f t="shared" si="65"/>
        <v>0</v>
      </c>
      <c r="CD44" s="483" t="s">
        <v>385</v>
      </c>
    </row>
    <row r="45" spans="1:82" s="57" customFormat="1" ht="28.5">
      <c r="A45" s="390" t="s">
        <v>400</v>
      </c>
      <c r="B45" s="364" t="s">
        <v>401</v>
      </c>
      <c r="C45" s="358" t="s">
        <v>385</v>
      </c>
      <c r="D45" s="358" t="s">
        <v>385</v>
      </c>
      <c r="E45" s="359">
        <f t="shared" si="12"/>
        <v>0</v>
      </c>
      <c r="F45" s="359">
        <f t="shared" si="13"/>
        <v>0</v>
      </c>
      <c r="G45" s="359">
        <f t="shared" si="14"/>
        <v>9.6050000000000004</v>
      </c>
      <c r="H45" s="359">
        <f t="shared" si="15"/>
        <v>0</v>
      </c>
      <c r="I45" s="359">
        <f t="shared" si="16"/>
        <v>0</v>
      </c>
      <c r="J45" s="359">
        <f t="shared" si="17"/>
        <v>0</v>
      </c>
      <c r="K45" s="359">
        <f t="shared" si="18"/>
        <v>358</v>
      </c>
      <c r="L45" s="359">
        <f t="shared" ref="L45:O45" si="70">L46+L49+L56</f>
        <v>0</v>
      </c>
      <c r="M45" s="359">
        <f t="shared" si="70"/>
        <v>0</v>
      </c>
      <c r="N45" s="359">
        <f t="shared" si="70"/>
        <v>0</v>
      </c>
      <c r="O45" s="359">
        <f t="shared" si="70"/>
        <v>0</v>
      </c>
      <c r="P45" s="359">
        <f>P46+P49+P56</f>
        <v>0</v>
      </c>
      <c r="Q45" s="359">
        <f t="shared" ref="Q45:AM45" si="71">Q46+Q49+Q56</f>
        <v>0</v>
      </c>
      <c r="R45" s="359">
        <f t="shared" si="71"/>
        <v>0</v>
      </c>
      <c r="S45" s="359">
        <f t="shared" si="71"/>
        <v>0</v>
      </c>
      <c r="T45" s="359">
        <f t="shared" si="71"/>
        <v>0</v>
      </c>
      <c r="U45" s="359">
        <f t="shared" si="71"/>
        <v>0</v>
      </c>
      <c r="V45" s="359">
        <f t="shared" si="71"/>
        <v>0</v>
      </c>
      <c r="W45" s="359">
        <f t="shared" si="71"/>
        <v>0</v>
      </c>
      <c r="X45" s="359">
        <f t="shared" si="71"/>
        <v>0</v>
      </c>
      <c r="Y45" s="359">
        <f t="shared" si="71"/>
        <v>0</v>
      </c>
      <c r="Z45" s="359">
        <f t="shared" si="71"/>
        <v>0</v>
      </c>
      <c r="AA45" s="359">
        <f t="shared" si="71"/>
        <v>0</v>
      </c>
      <c r="AB45" s="359">
        <f t="shared" si="71"/>
        <v>0</v>
      </c>
      <c r="AC45" s="359">
        <f t="shared" si="71"/>
        <v>0</v>
      </c>
      <c r="AD45" s="359">
        <f t="shared" si="71"/>
        <v>0</v>
      </c>
      <c r="AE45" s="359">
        <f t="shared" si="71"/>
        <v>0</v>
      </c>
      <c r="AF45" s="359">
        <f t="shared" si="71"/>
        <v>0</v>
      </c>
      <c r="AG45" s="359">
        <f t="shared" si="71"/>
        <v>0</v>
      </c>
      <c r="AH45" s="359">
        <f t="shared" si="71"/>
        <v>0</v>
      </c>
      <c r="AI45" s="359">
        <f t="shared" si="71"/>
        <v>9.6050000000000004</v>
      </c>
      <c r="AJ45" s="359">
        <f t="shared" si="71"/>
        <v>0</v>
      </c>
      <c r="AK45" s="359">
        <f t="shared" si="71"/>
        <v>0</v>
      </c>
      <c r="AL45" s="359">
        <f t="shared" si="71"/>
        <v>0</v>
      </c>
      <c r="AM45" s="359">
        <f t="shared" si="71"/>
        <v>358</v>
      </c>
      <c r="AN45" s="359">
        <f t="shared" si="57"/>
        <v>0</v>
      </c>
      <c r="AO45" s="359">
        <f t="shared" si="3"/>
        <v>0</v>
      </c>
      <c r="AP45" s="359">
        <f t="shared" si="4"/>
        <v>10.482000000000001</v>
      </c>
      <c r="AQ45" s="359">
        <f t="shared" si="5"/>
        <v>0</v>
      </c>
      <c r="AR45" s="359">
        <f t="shared" si="6"/>
        <v>0</v>
      </c>
      <c r="AS45" s="359">
        <f t="shared" si="7"/>
        <v>0</v>
      </c>
      <c r="AT45" s="359">
        <f t="shared" si="8"/>
        <v>353</v>
      </c>
      <c r="AU45" s="359">
        <f t="shared" ref="AU45:AX45" si="72">AU46+AU49+AU56</f>
        <v>0</v>
      </c>
      <c r="AV45" s="359">
        <f t="shared" si="72"/>
        <v>0</v>
      </c>
      <c r="AW45" s="359">
        <f t="shared" si="72"/>
        <v>0</v>
      </c>
      <c r="AX45" s="359">
        <f t="shared" si="72"/>
        <v>0</v>
      </c>
      <c r="AY45" s="359">
        <f>AY46+AY49+AY56</f>
        <v>0</v>
      </c>
      <c r="AZ45" s="359">
        <f t="shared" ref="AZ45:BV45" si="73">AZ46+AZ49+AZ56</f>
        <v>0</v>
      </c>
      <c r="BA45" s="359">
        <f t="shared" si="73"/>
        <v>0</v>
      </c>
      <c r="BB45" s="359">
        <f t="shared" si="73"/>
        <v>0</v>
      </c>
      <c r="BC45" s="359">
        <f t="shared" si="73"/>
        <v>0</v>
      </c>
      <c r="BD45" s="359">
        <f t="shared" si="73"/>
        <v>0</v>
      </c>
      <c r="BE45" s="359">
        <f t="shared" si="73"/>
        <v>0</v>
      </c>
      <c r="BF45" s="359">
        <f t="shared" si="73"/>
        <v>0</v>
      </c>
      <c r="BG45" s="359">
        <f t="shared" si="73"/>
        <v>0</v>
      </c>
      <c r="BH45" s="359">
        <f t="shared" si="73"/>
        <v>0</v>
      </c>
      <c r="BI45" s="359">
        <f t="shared" si="73"/>
        <v>0</v>
      </c>
      <c r="BJ45" s="359">
        <f t="shared" si="73"/>
        <v>0</v>
      </c>
      <c r="BK45" s="359">
        <f t="shared" si="73"/>
        <v>0</v>
      </c>
      <c r="BL45" s="359">
        <f t="shared" si="73"/>
        <v>0</v>
      </c>
      <c r="BM45" s="359">
        <f t="shared" si="73"/>
        <v>0</v>
      </c>
      <c r="BN45" s="359">
        <f t="shared" si="73"/>
        <v>0</v>
      </c>
      <c r="BO45" s="359">
        <f t="shared" si="73"/>
        <v>0</v>
      </c>
      <c r="BP45" s="359">
        <f t="shared" si="73"/>
        <v>0</v>
      </c>
      <c r="BQ45" s="359">
        <f t="shared" si="73"/>
        <v>0</v>
      </c>
      <c r="BR45" s="359">
        <f t="shared" si="73"/>
        <v>10.482000000000001</v>
      </c>
      <c r="BS45" s="359">
        <f t="shared" si="73"/>
        <v>0</v>
      </c>
      <c r="BT45" s="359">
        <f t="shared" si="73"/>
        <v>0</v>
      </c>
      <c r="BU45" s="359">
        <f t="shared" si="73"/>
        <v>0</v>
      </c>
      <c r="BV45" s="359">
        <f t="shared" si="73"/>
        <v>353</v>
      </c>
      <c r="BW45" s="359">
        <f t="shared" si="59"/>
        <v>0</v>
      </c>
      <c r="BX45" s="359">
        <f t="shared" si="60"/>
        <v>0</v>
      </c>
      <c r="BY45" s="359">
        <f t="shared" si="61"/>
        <v>0.87700000000000067</v>
      </c>
      <c r="BZ45" s="359">
        <f t="shared" si="62"/>
        <v>0</v>
      </c>
      <c r="CA45" s="359">
        <f t="shared" si="63"/>
        <v>0</v>
      </c>
      <c r="CB45" s="359">
        <f t="shared" si="64"/>
        <v>0</v>
      </c>
      <c r="CC45" s="359">
        <f t="shared" si="65"/>
        <v>-5</v>
      </c>
      <c r="CD45" s="391" t="s">
        <v>385</v>
      </c>
    </row>
    <row r="46" spans="1:82" s="57" customFormat="1" ht="57">
      <c r="A46" s="413" t="s">
        <v>402</v>
      </c>
      <c r="B46" s="414" t="s">
        <v>403</v>
      </c>
      <c r="C46" s="336" t="s">
        <v>385</v>
      </c>
      <c r="D46" s="336" t="s">
        <v>385</v>
      </c>
      <c r="E46" s="337">
        <f t="shared" si="12"/>
        <v>0</v>
      </c>
      <c r="F46" s="337">
        <f t="shared" si="13"/>
        <v>0</v>
      </c>
      <c r="G46" s="337">
        <f t="shared" si="14"/>
        <v>0</v>
      </c>
      <c r="H46" s="337">
        <f t="shared" si="15"/>
        <v>0</v>
      </c>
      <c r="I46" s="337">
        <f t="shared" si="16"/>
        <v>0</v>
      </c>
      <c r="J46" s="337">
        <f t="shared" si="17"/>
        <v>0</v>
      </c>
      <c r="K46" s="337">
        <f t="shared" si="18"/>
        <v>0</v>
      </c>
      <c r="L46" s="337">
        <f t="shared" ref="L46:O46" si="74">L47</f>
        <v>0</v>
      </c>
      <c r="M46" s="337">
        <f t="shared" si="74"/>
        <v>0</v>
      </c>
      <c r="N46" s="337">
        <f t="shared" si="74"/>
        <v>0</v>
      </c>
      <c r="O46" s="337">
        <f t="shared" si="74"/>
        <v>0</v>
      </c>
      <c r="P46" s="337">
        <f>P47</f>
        <v>0</v>
      </c>
      <c r="Q46" s="337">
        <f t="shared" ref="Q46:AM46" si="75">Q47</f>
        <v>0</v>
      </c>
      <c r="R46" s="337">
        <f t="shared" si="75"/>
        <v>0</v>
      </c>
      <c r="S46" s="337">
        <f t="shared" si="75"/>
        <v>0</v>
      </c>
      <c r="T46" s="337">
        <f t="shared" si="75"/>
        <v>0</v>
      </c>
      <c r="U46" s="337">
        <f t="shared" si="75"/>
        <v>0</v>
      </c>
      <c r="V46" s="337">
        <f t="shared" si="75"/>
        <v>0</v>
      </c>
      <c r="W46" s="337">
        <f t="shared" si="75"/>
        <v>0</v>
      </c>
      <c r="X46" s="337">
        <f t="shared" si="75"/>
        <v>0</v>
      </c>
      <c r="Y46" s="337">
        <f t="shared" si="75"/>
        <v>0</v>
      </c>
      <c r="Z46" s="337">
        <f t="shared" si="75"/>
        <v>0</v>
      </c>
      <c r="AA46" s="337">
        <f t="shared" si="75"/>
        <v>0</v>
      </c>
      <c r="AB46" s="337">
        <f t="shared" si="75"/>
        <v>0</v>
      </c>
      <c r="AC46" s="337">
        <f t="shared" si="75"/>
        <v>0</v>
      </c>
      <c r="AD46" s="337">
        <f t="shared" si="75"/>
        <v>0</v>
      </c>
      <c r="AE46" s="337">
        <f t="shared" si="75"/>
        <v>0</v>
      </c>
      <c r="AF46" s="337">
        <f t="shared" si="75"/>
        <v>0</v>
      </c>
      <c r="AG46" s="337">
        <f t="shared" si="75"/>
        <v>0</v>
      </c>
      <c r="AH46" s="337">
        <f t="shared" si="75"/>
        <v>0</v>
      </c>
      <c r="AI46" s="337">
        <f t="shared" si="75"/>
        <v>0</v>
      </c>
      <c r="AJ46" s="337">
        <f t="shared" si="75"/>
        <v>0</v>
      </c>
      <c r="AK46" s="337">
        <f t="shared" si="75"/>
        <v>0</v>
      </c>
      <c r="AL46" s="337">
        <f t="shared" si="75"/>
        <v>0</v>
      </c>
      <c r="AM46" s="337">
        <f t="shared" si="75"/>
        <v>0</v>
      </c>
      <c r="AN46" s="337">
        <f t="shared" si="57"/>
        <v>0</v>
      </c>
      <c r="AO46" s="337">
        <f t="shared" si="3"/>
        <v>0</v>
      </c>
      <c r="AP46" s="337">
        <f t="shared" si="4"/>
        <v>0</v>
      </c>
      <c r="AQ46" s="337">
        <f t="shared" si="5"/>
        <v>0</v>
      </c>
      <c r="AR46" s="337">
        <f t="shared" si="6"/>
        <v>0</v>
      </c>
      <c r="AS46" s="337">
        <f t="shared" si="7"/>
        <v>0</v>
      </c>
      <c r="AT46" s="337">
        <f t="shared" si="8"/>
        <v>0</v>
      </c>
      <c r="AU46" s="337">
        <f t="shared" ref="AU46:AX46" si="76">AU47</f>
        <v>0</v>
      </c>
      <c r="AV46" s="337">
        <f t="shared" si="76"/>
        <v>0</v>
      </c>
      <c r="AW46" s="337">
        <f t="shared" si="76"/>
        <v>0</v>
      </c>
      <c r="AX46" s="337">
        <f t="shared" si="76"/>
        <v>0</v>
      </c>
      <c r="AY46" s="337">
        <f>AY47</f>
        <v>0</v>
      </c>
      <c r="AZ46" s="337">
        <f t="shared" ref="AZ46:BV46" si="77">AZ47</f>
        <v>0</v>
      </c>
      <c r="BA46" s="337">
        <f t="shared" si="77"/>
        <v>0</v>
      </c>
      <c r="BB46" s="337">
        <f t="shared" si="77"/>
        <v>0</v>
      </c>
      <c r="BC46" s="337">
        <f t="shared" si="77"/>
        <v>0</v>
      </c>
      <c r="BD46" s="337">
        <f t="shared" si="77"/>
        <v>0</v>
      </c>
      <c r="BE46" s="337">
        <f t="shared" si="77"/>
        <v>0</v>
      </c>
      <c r="BF46" s="337">
        <f t="shared" si="77"/>
        <v>0</v>
      </c>
      <c r="BG46" s="337">
        <f t="shared" si="77"/>
        <v>0</v>
      </c>
      <c r="BH46" s="337">
        <f t="shared" si="77"/>
        <v>0</v>
      </c>
      <c r="BI46" s="337">
        <f t="shared" si="77"/>
        <v>0</v>
      </c>
      <c r="BJ46" s="337">
        <f t="shared" si="77"/>
        <v>0</v>
      </c>
      <c r="BK46" s="337">
        <f t="shared" si="77"/>
        <v>0</v>
      </c>
      <c r="BL46" s="337">
        <f t="shared" si="77"/>
        <v>0</v>
      </c>
      <c r="BM46" s="337">
        <f t="shared" si="77"/>
        <v>0</v>
      </c>
      <c r="BN46" s="337">
        <f t="shared" si="77"/>
        <v>0</v>
      </c>
      <c r="BO46" s="337">
        <f t="shared" si="77"/>
        <v>0</v>
      </c>
      <c r="BP46" s="337">
        <f t="shared" si="77"/>
        <v>0</v>
      </c>
      <c r="BQ46" s="337">
        <f t="shared" si="77"/>
        <v>0</v>
      </c>
      <c r="BR46" s="337">
        <f t="shared" si="77"/>
        <v>0</v>
      </c>
      <c r="BS46" s="337">
        <f t="shared" si="77"/>
        <v>0</v>
      </c>
      <c r="BT46" s="337">
        <f t="shared" si="77"/>
        <v>0</v>
      </c>
      <c r="BU46" s="337">
        <f t="shared" si="77"/>
        <v>0</v>
      </c>
      <c r="BV46" s="337">
        <f t="shared" si="77"/>
        <v>0</v>
      </c>
      <c r="BW46" s="337">
        <f t="shared" si="59"/>
        <v>0</v>
      </c>
      <c r="BX46" s="337">
        <f t="shared" si="60"/>
        <v>0</v>
      </c>
      <c r="BY46" s="337">
        <f t="shared" si="61"/>
        <v>0</v>
      </c>
      <c r="BZ46" s="337">
        <f t="shared" si="62"/>
        <v>0</v>
      </c>
      <c r="CA46" s="337">
        <f t="shared" si="63"/>
        <v>0</v>
      </c>
      <c r="CB46" s="337">
        <f t="shared" si="64"/>
        <v>0</v>
      </c>
      <c r="CC46" s="337">
        <f t="shared" si="65"/>
        <v>0</v>
      </c>
      <c r="CD46" s="433" t="s">
        <v>385</v>
      </c>
    </row>
    <row r="47" spans="1:82" s="57" customFormat="1" ht="28.5">
      <c r="A47" s="454" t="s">
        <v>404</v>
      </c>
      <c r="B47" s="455" t="s">
        <v>405</v>
      </c>
      <c r="C47" s="447" t="s">
        <v>385</v>
      </c>
      <c r="D47" s="447" t="s">
        <v>385</v>
      </c>
      <c r="E47" s="448">
        <f t="shared" si="12"/>
        <v>0</v>
      </c>
      <c r="F47" s="448">
        <f t="shared" si="13"/>
        <v>0</v>
      </c>
      <c r="G47" s="448">
        <f t="shared" si="14"/>
        <v>0</v>
      </c>
      <c r="H47" s="448">
        <f t="shared" si="15"/>
        <v>0</v>
      </c>
      <c r="I47" s="448">
        <f t="shared" si="16"/>
        <v>0</v>
      </c>
      <c r="J47" s="448">
        <f t="shared" si="17"/>
        <v>0</v>
      </c>
      <c r="K47" s="448">
        <f t="shared" si="18"/>
        <v>0</v>
      </c>
      <c r="L47" s="448">
        <v>0</v>
      </c>
      <c r="M47" s="448">
        <v>0</v>
      </c>
      <c r="N47" s="448">
        <v>0</v>
      </c>
      <c r="O47" s="448">
        <v>0</v>
      </c>
      <c r="P47" s="448">
        <v>0</v>
      </c>
      <c r="Q47" s="448">
        <v>0</v>
      </c>
      <c r="R47" s="448">
        <v>0</v>
      </c>
      <c r="S47" s="448">
        <v>0</v>
      </c>
      <c r="T47" s="448">
        <v>0</v>
      </c>
      <c r="U47" s="448">
        <v>0</v>
      </c>
      <c r="V47" s="448">
        <v>0</v>
      </c>
      <c r="W47" s="448">
        <v>0</v>
      </c>
      <c r="X47" s="448">
        <v>0</v>
      </c>
      <c r="Y47" s="448">
        <v>0</v>
      </c>
      <c r="Z47" s="448">
        <v>0</v>
      </c>
      <c r="AA47" s="448">
        <v>0</v>
      </c>
      <c r="AB47" s="448">
        <v>0</v>
      </c>
      <c r="AC47" s="448">
        <v>0</v>
      </c>
      <c r="AD47" s="448">
        <v>0</v>
      </c>
      <c r="AE47" s="448">
        <v>0</v>
      </c>
      <c r="AF47" s="448">
        <v>0</v>
      </c>
      <c r="AG47" s="448">
        <v>0</v>
      </c>
      <c r="AH47" s="448">
        <v>0</v>
      </c>
      <c r="AI47" s="448">
        <v>0</v>
      </c>
      <c r="AJ47" s="448">
        <v>0</v>
      </c>
      <c r="AK47" s="448">
        <v>0</v>
      </c>
      <c r="AL47" s="448">
        <v>0</v>
      </c>
      <c r="AM47" s="448">
        <v>0</v>
      </c>
      <c r="AN47" s="448">
        <f t="shared" si="57"/>
        <v>0</v>
      </c>
      <c r="AO47" s="448">
        <f t="shared" si="3"/>
        <v>0</v>
      </c>
      <c r="AP47" s="448">
        <f t="shared" si="4"/>
        <v>0</v>
      </c>
      <c r="AQ47" s="448">
        <f t="shared" si="5"/>
        <v>0</v>
      </c>
      <c r="AR47" s="448">
        <f t="shared" si="6"/>
        <v>0</v>
      </c>
      <c r="AS47" s="448">
        <f t="shared" si="7"/>
        <v>0</v>
      </c>
      <c r="AT47" s="448">
        <f t="shared" si="8"/>
        <v>0</v>
      </c>
      <c r="AU47" s="448">
        <v>0</v>
      </c>
      <c r="AV47" s="448">
        <v>0</v>
      </c>
      <c r="AW47" s="448">
        <v>0</v>
      </c>
      <c r="AX47" s="448">
        <v>0</v>
      </c>
      <c r="AY47" s="448">
        <v>0</v>
      </c>
      <c r="AZ47" s="448">
        <v>0</v>
      </c>
      <c r="BA47" s="448">
        <v>0</v>
      </c>
      <c r="BB47" s="448">
        <v>0</v>
      </c>
      <c r="BC47" s="448">
        <v>0</v>
      </c>
      <c r="BD47" s="448">
        <v>0</v>
      </c>
      <c r="BE47" s="448">
        <v>0</v>
      </c>
      <c r="BF47" s="448">
        <v>0</v>
      </c>
      <c r="BG47" s="448">
        <v>0</v>
      </c>
      <c r="BH47" s="448">
        <v>0</v>
      </c>
      <c r="BI47" s="448">
        <v>0</v>
      </c>
      <c r="BJ47" s="448">
        <v>0</v>
      </c>
      <c r="BK47" s="448">
        <v>0</v>
      </c>
      <c r="BL47" s="448">
        <v>0</v>
      </c>
      <c r="BM47" s="448">
        <v>0</v>
      </c>
      <c r="BN47" s="448">
        <v>0</v>
      </c>
      <c r="BO47" s="448">
        <v>0</v>
      </c>
      <c r="BP47" s="448">
        <v>0</v>
      </c>
      <c r="BQ47" s="448">
        <v>0</v>
      </c>
      <c r="BR47" s="448">
        <v>0</v>
      </c>
      <c r="BS47" s="448">
        <v>0</v>
      </c>
      <c r="BT47" s="448">
        <v>0</v>
      </c>
      <c r="BU47" s="448">
        <v>0</v>
      </c>
      <c r="BV47" s="448">
        <v>0</v>
      </c>
      <c r="BW47" s="448">
        <f t="shared" si="59"/>
        <v>0</v>
      </c>
      <c r="BX47" s="448">
        <f t="shared" si="60"/>
        <v>0</v>
      </c>
      <c r="BY47" s="448">
        <f t="shared" si="61"/>
        <v>0</v>
      </c>
      <c r="BZ47" s="448">
        <f t="shared" si="62"/>
        <v>0</v>
      </c>
      <c r="CA47" s="448">
        <f t="shared" si="63"/>
        <v>0</v>
      </c>
      <c r="CB47" s="448">
        <f t="shared" si="64"/>
        <v>0</v>
      </c>
      <c r="CC47" s="448">
        <f t="shared" si="65"/>
        <v>0</v>
      </c>
      <c r="CD47" s="483" t="s">
        <v>385</v>
      </c>
    </row>
    <row r="48" spans="1:82" s="57" customFormat="1" ht="53.25" customHeight="1">
      <c r="A48" s="454" t="s">
        <v>1051</v>
      </c>
      <c r="B48" s="455" t="s">
        <v>1154</v>
      </c>
      <c r="C48" s="447" t="s">
        <v>385</v>
      </c>
      <c r="D48" s="447" t="s">
        <v>385</v>
      </c>
      <c r="E48" s="448">
        <f t="shared" ref="E48" si="78">L48+S48+Z48+AG48</f>
        <v>0</v>
      </c>
      <c r="F48" s="448">
        <f t="shared" ref="F48" si="79">M48+T48+AA48+AH48</f>
        <v>0</v>
      </c>
      <c r="G48" s="448">
        <f t="shared" ref="G48" si="80">N48+U48+AB48+AI48</f>
        <v>0</v>
      </c>
      <c r="H48" s="448">
        <f t="shared" ref="H48" si="81">O48+V48+AC48+AJ48</f>
        <v>0</v>
      </c>
      <c r="I48" s="448">
        <f t="shared" ref="I48" si="82">P48+W48+AD48+AK48</f>
        <v>0</v>
      </c>
      <c r="J48" s="448">
        <f t="shared" ref="J48" si="83">Q48+X48+AE48+AL48</f>
        <v>0</v>
      </c>
      <c r="K48" s="448">
        <f t="shared" ref="K48" si="84">R48+Y48+AF48+AM48</f>
        <v>0</v>
      </c>
      <c r="L48" s="448">
        <v>0</v>
      </c>
      <c r="M48" s="448">
        <v>0</v>
      </c>
      <c r="N48" s="448">
        <v>0</v>
      </c>
      <c r="O48" s="448">
        <v>0</v>
      </c>
      <c r="P48" s="448">
        <v>0</v>
      </c>
      <c r="Q48" s="448">
        <v>0</v>
      </c>
      <c r="R48" s="448">
        <v>0</v>
      </c>
      <c r="S48" s="448">
        <v>0</v>
      </c>
      <c r="T48" s="448">
        <v>0</v>
      </c>
      <c r="U48" s="448">
        <v>0</v>
      </c>
      <c r="V48" s="448">
        <v>0</v>
      </c>
      <c r="W48" s="448">
        <v>0</v>
      </c>
      <c r="X48" s="448">
        <v>0</v>
      </c>
      <c r="Y48" s="448">
        <v>0</v>
      </c>
      <c r="Z48" s="448">
        <v>0</v>
      </c>
      <c r="AA48" s="448">
        <v>0</v>
      </c>
      <c r="AB48" s="448">
        <v>0</v>
      </c>
      <c r="AC48" s="448">
        <v>0</v>
      </c>
      <c r="AD48" s="448">
        <v>0</v>
      </c>
      <c r="AE48" s="448">
        <v>0</v>
      </c>
      <c r="AF48" s="448">
        <v>0</v>
      </c>
      <c r="AG48" s="448">
        <v>0</v>
      </c>
      <c r="AH48" s="448">
        <v>0</v>
      </c>
      <c r="AI48" s="448">
        <v>0</v>
      </c>
      <c r="AJ48" s="448">
        <v>0</v>
      </c>
      <c r="AK48" s="448">
        <v>0</v>
      </c>
      <c r="AL48" s="448">
        <v>0</v>
      </c>
      <c r="AM48" s="448">
        <v>0</v>
      </c>
      <c r="AN48" s="448">
        <f t="shared" si="57"/>
        <v>0</v>
      </c>
      <c r="AO48" s="448">
        <f t="shared" si="3"/>
        <v>0</v>
      </c>
      <c r="AP48" s="448">
        <f t="shared" si="4"/>
        <v>0</v>
      </c>
      <c r="AQ48" s="448">
        <f t="shared" si="5"/>
        <v>0</v>
      </c>
      <c r="AR48" s="448">
        <f t="shared" si="6"/>
        <v>0</v>
      </c>
      <c r="AS48" s="448">
        <f t="shared" si="7"/>
        <v>0</v>
      </c>
      <c r="AT48" s="448">
        <f t="shared" si="8"/>
        <v>0</v>
      </c>
      <c r="AU48" s="448">
        <v>0</v>
      </c>
      <c r="AV48" s="448">
        <v>0</v>
      </c>
      <c r="AW48" s="448">
        <v>0</v>
      </c>
      <c r="AX48" s="448">
        <v>0</v>
      </c>
      <c r="AY48" s="448">
        <v>0</v>
      </c>
      <c r="AZ48" s="448">
        <v>0</v>
      </c>
      <c r="BA48" s="448">
        <v>0</v>
      </c>
      <c r="BB48" s="448">
        <v>0</v>
      </c>
      <c r="BC48" s="448">
        <v>0</v>
      </c>
      <c r="BD48" s="448">
        <v>0</v>
      </c>
      <c r="BE48" s="448">
        <v>0</v>
      </c>
      <c r="BF48" s="448">
        <v>0</v>
      </c>
      <c r="BG48" s="448">
        <v>0</v>
      </c>
      <c r="BH48" s="448">
        <v>0</v>
      </c>
      <c r="BI48" s="448">
        <v>0</v>
      </c>
      <c r="BJ48" s="448">
        <v>0</v>
      </c>
      <c r="BK48" s="448">
        <v>0</v>
      </c>
      <c r="BL48" s="448">
        <v>0</v>
      </c>
      <c r="BM48" s="448">
        <v>0</v>
      </c>
      <c r="BN48" s="448">
        <v>0</v>
      </c>
      <c r="BO48" s="448">
        <v>0</v>
      </c>
      <c r="BP48" s="448">
        <v>0</v>
      </c>
      <c r="BQ48" s="448">
        <v>0</v>
      </c>
      <c r="BR48" s="448">
        <v>0</v>
      </c>
      <c r="BS48" s="448">
        <v>0</v>
      </c>
      <c r="BT48" s="448">
        <v>0</v>
      </c>
      <c r="BU48" s="448">
        <v>0</v>
      </c>
      <c r="BV48" s="448">
        <v>0</v>
      </c>
      <c r="BW48" s="448">
        <f t="shared" si="59"/>
        <v>0</v>
      </c>
      <c r="BX48" s="448">
        <f t="shared" si="60"/>
        <v>0</v>
      </c>
      <c r="BY48" s="448">
        <f t="shared" si="61"/>
        <v>0</v>
      </c>
      <c r="BZ48" s="448">
        <f t="shared" si="62"/>
        <v>0</v>
      </c>
      <c r="CA48" s="448">
        <f t="shared" si="63"/>
        <v>0</v>
      </c>
      <c r="CB48" s="448">
        <f t="shared" si="64"/>
        <v>0</v>
      </c>
      <c r="CC48" s="448">
        <f t="shared" si="65"/>
        <v>0</v>
      </c>
      <c r="CD48" s="483" t="s">
        <v>385</v>
      </c>
    </row>
    <row r="49" spans="1:82" s="57" customFormat="1" ht="42.75">
      <c r="A49" s="413" t="s">
        <v>406</v>
      </c>
      <c r="B49" s="414" t="s">
        <v>407</v>
      </c>
      <c r="C49" s="336" t="s">
        <v>385</v>
      </c>
      <c r="D49" s="336" t="s">
        <v>385</v>
      </c>
      <c r="E49" s="337">
        <f t="shared" si="12"/>
        <v>0</v>
      </c>
      <c r="F49" s="337">
        <f t="shared" si="13"/>
        <v>0</v>
      </c>
      <c r="G49" s="337">
        <f t="shared" si="14"/>
        <v>9.6050000000000004</v>
      </c>
      <c r="H49" s="337">
        <f t="shared" si="15"/>
        <v>0</v>
      </c>
      <c r="I49" s="337">
        <f t="shared" si="16"/>
        <v>0</v>
      </c>
      <c r="J49" s="337">
        <f t="shared" si="17"/>
        <v>0</v>
      </c>
      <c r="K49" s="337">
        <f t="shared" si="18"/>
        <v>0</v>
      </c>
      <c r="L49" s="337">
        <f t="shared" ref="L49:O49" si="85">L50+L54</f>
        <v>0</v>
      </c>
      <c r="M49" s="337">
        <f t="shared" si="85"/>
        <v>0</v>
      </c>
      <c r="N49" s="337">
        <f t="shared" si="85"/>
        <v>0</v>
      </c>
      <c r="O49" s="337">
        <f t="shared" si="85"/>
        <v>0</v>
      </c>
      <c r="P49" s="337">
        <f>P50+P54</f>
        <v>0</v>
      </c>
      <c r="Q49" s="337">
        <f t="shared" ref="Q49:AM49" si="86">Q50+Q54</f>
        <v>0</v>
      </c>
      <c r="R49" s="337">
        <f t="shared" si="86"/>
        <v>0</v>
      </c>
      <c r="S49" s="337">
        <f t="shared" si="86"/>
        <v>0</v>
      </c>
      <c r="T49" s="337">
        <f t="shared" si="86"/>
        <v>0</v>
      </c>
      <c r="U49" s="337">
        <f t="shared" si="86"/>
        <v>0</v>
      </c>
      <c r="V49" s="337">
        <f t="shared" si="86"/>
        <v>0</v>
      </c>
      <c r="W49" s="337">
        <f t="shared" si="86"/>
        <v>0</v>
      </c>
      <c r="X49" s="337">
        <f t="shared" si="86"/>
        <v>0</v>
      </c>
      <c r="Y49" s="337">
        <f t="shared" si="86"/>
        <v>0</v>
      </c>
      <c r="Z49" s="337">
        <f t="shared" si="86"/>
        <v>0</v>
      </c>
      <c r="AA49" s="337">
        <f t="shared" si="86"/>
        <v>0</v>
      </c>
      <c r="AB49" s="337">
        <f t="shared" si="86"/>
        <v>0</v>
      </c>
      <c r="AC49" s="337">
        <f t="shared" si="86"/>
        <v>0</v>
      </c>
      <c r="AD49" s="337">
        <f t="shared" si="86"/>
        <v>0</v>
      </c>
      <c r="AE49" s="337">
        <f t="shared" si="86"/>
        <v>0</v>
      </c>
      <c r="AF49" s="337">
        <f t="shared" si="86"/>
        <v>0</v>
      </c>
      <c r="AG49" s="337">
        <f t="shared" si="86"/>
        <v>0</v>
      </c>
      <c r="AH49" s="337">
        <f t="shared" si="86"/>
        <v>0</v>
      </c>
      <c r="AI49" s="337">
        <f t="shared" si="86"/>
        <v>9.6050000000000004</v>
      </c>
      <c r="AJ49" s="337">
        <f t="shared" si="86"/>
        <v>0</v>
      </c>
      <c r="AK49" s="337">
        <f t="shared" si="86"/>
        <v>0</v>
      </c>
      <c r="AL49" s="337">
        <f t="shared" si="86"/>
        <v>0</v>
      </c>
      <c r="AM49" s="337">
        <f t="shared" si="86"/>
        <v>0</v>
      </c>
      <c r="AN49" s="337">
        <f t="shared" si="57"/>
        <v>0</v>
      </c>
      <c r="AO49" s="337">
        <f t="shared" si="3"/>
        <v>0</v>
      </c>
      <c r="AP49" s="337">
        <f t="shared" si="4"/>
        <v>10.482000000000001</v>
      </c>
      <c r="AQ49" s="337">
        <f t="shared" si="5"/>
        <v>0</v>
      </c>
      <c r="AR49" s="337">
        <f t="shared" si="6"/>
        <v>0</v>
      </c>
      <c r="AS49" s="337">
        <f t="shared" si="7"/>
        <v>0</v>
      </c>
      <c r="AT49" s="337">
        <f t="shared" si="8"/>
        <v>0</v>
      </c>
      <c r="AU49" s="337">
        <f t="shared" ref="AU49:AX49" si="87">AU50+AU54</f>
        <v>0</v>
      </c>
      <c r="AV49" s="337">
        <f t="shared" si="87"/>
        <v>0</v>
      </c>
      <c r="AW49" s="337">
        <f t="shared" si="87"/>
        <v>0</v>
      </c>
      <c r="AX49" s="337">
        <f t="shared" si="87"/>
        <v>0</v>
      </c>
      <c r="AY49" s="337">
        <f>AY50+AY54</f>
        <v>0</v>
      </c>
      <c r="AZ49" s="337">
        <f t="shared" ref="AZ49:BV49" si="88">AZ50+AZ54</f>
        <v>0</v>
      </c>
      <c r="BA49" s="337">
        <f t="shared" si="88"/>
        <v>0</v>
      </c>
      <c r="BB49" s="337">
        <f t="shared" si="88"/>
        <v>0</v>
      </c>
      <c r="BC49" s="337">
        <f t="shared" si="88"/>
        <v>0</v>
      </c>
      <c r="BD49" s="337">
        <f t="shared" si="88"/>
        <v>0</v>
      </c>
      <c r="BE49" s="337">
        <f t="shared" si="88"/>
        <v>0</v>
      </c>
      <c r="BF49" s="337">
        <f t="shared" si="88"/>
        <v>0</v>
      </c>
      <c r="BG49" s="337">
        <f t="shared" si="88"/>
        <v>0</v>
      </c>
      <c r="BH49" s="337">
        <f t="shared" si="88"/>
        <v>0</v>
      </c>
      <c r="BI49" s="337">
        <f t="shared" si="88"/>
        <v>0</v>
      </c>
      <c r="BJ49" s="337">
        <f t="shared" si="88"/>
        <v>0</v>
      </c>
      <c r="BK49" s="337">
        <f t="shared" si="88"/>
        <v>0</v>
      </c>
      <c r="BL49" s="337">
        <f t="shared" si="88"/>
        <v>0</v>
      </c>
      <c r="BM49" s="337">
        <f t="shared" si="88"/>
        <v>0</v>
      </c>
      <c r="BN49" s="337">
        <f t="shared" si="88"/>
        <v>0</v>
      </c>
      <c r="BO49" s="337">
        <f t="shared" si="88"/>
        <v>0</v>
      </c>
      <c r="BP49" s="337">
        <f t="shared" si="88"/>
        <v>0</v>
      </c>
      <c r="BQ49" s="337">
        <f t="shared" si="88"/>
        <v>0</v>
      </c>
      <c r="BR49" s="337">
        <f t="shared" si="88"/>
        <v>10.482000000000001</v>
      </c>
      <c r="BS49" s="337">
        <f t="shared" si="88"/>
        <v>0</v>
      </c>
      <c r="BT49" s="337">
        <f t="shared" si="88"/>
        <v>0</v>
      </c>
      <c r="BU49" s="337">
        <f t="shared" si="88"/>
        <v>0</v>
      </c>
      <c r="BV49" s="337">
        <f t="shared" si="88"/>
        <v>0</v>
      </c>
      <c r="BW49" s="337">
        <f t="shared" si="59"/>
        <v>0</v>
      </c>
      <c r="BX49" s="337">
        <f t="shared" si="60"/>
        <v>0</v>
      </c>
      <c r="BY49" s="337">
        <f t="shared" si="61"/>
        <v>0.87700000000000067</v>
      </c>
      <c r="BZ49" s="337">
        <f t="shared" si="62"/>
        <v>0</v>
      </c>
      <c r="CA49" s="337">
        <f t="shared" si="63"/>
        <v>0</v>
      </c>
      <c r="CB49" s="337">
        <f t="shared" si="64"/>
        <v>0</v>
      </c>
      <c r="CC49" s="337">
        <f t="shared" si="65"/>
        <v>0</v>
      </c>
      <c r="CD49" s="433" t="s">
        <v>385</v>
      </c>
    </row>
    <row r="50" spans="1:82" s="57" customFormat="1" ht="28.5">
      <c r="A50" s="454" t="s">
        <v>408</v>
      </c>
      <c r="B50" s="455" t="s">
        <v>409</v>
      </c>
      <c r="C50" s="447" t="s">
        <v>385</v>
      </c>
      <c r="D50" s="447" t="s">
        <v>385</v>
      </c>
      <c r="E50" s="448">
        <f t="shared" si="12"/>
        <v>0</v>
      </c>
      <c r="F50" s="448">
        <f t="shared" si="13"/>
        <v>0</v>
      </c>
      <c r="G50" s="448">
        <f t="shared" si="14"/>
        <v>8.1050000000000004</v>
      </c>
      <c r="H50" s="448">
        <f t="shared" si="15"/>
        <v>0</v>
      </c>
      <c r="I50" s="448">
        <f t="shared" si="16"/>
        <v>0</v>
      </c>
      <c r="J50" s="448">
        <f t="shared" si="17"/>
        <v>0</v>
      </c>
      <c r="K50" s="448">
        <f t="shared" si="18"/>
        <v>0</v>
      </c>
      <c r="L50" s="448">
        <f>L52+L53+L51</f>
        <v>0</v>
      </c>
      <c r="M50" s="448">
        <f t="shared" ref="M50:AM50" si="89">M52+M53+M51</f>
        <v>0</v>
      </c>
      <c r="N50" s="448">
        <f t="shared" si="89"/>
        <v>0</v>
      </c>
      <c r="O50" s="448">
        <f t="shared" si="89"/>
        <v>0</v>
      </c>
      <c r="P50" s="448">
        <f t="shared" si="89"/>
        <v>0</v>
      </c>
      <c r="Q50" s="448">
        <f t="shared" si="89"/>
        <v>0</v>
      </c>
      <c r="R50" s="448">
        <f t="shared" si="89"/>
        <v>0</v>
      </c>
      <c r="S50" s="448">
        <f t="shared" si="89"/>
        <v>0</v>
      </c>
      <c r="T50" s="448">
        <f t="shared" si="89"/>
        <v>0</v>
      </c>
      <c r="U50" s="448">
        <f t="shared" si="89"/>
        <v>0</v>
      </c>
      <c r="V50" s="448">
        <f t="shared" si="89"/>
        <v>0</v>
      </c>
      <c r="W50" s="448">
        <f t="shared" si="89"/>
        <v>0</v>
      </c>
      <c r="X50" s="448">
        <f t="shared" si="89"/>
        <v>0</v>
      </c>
      <c r="Y50" s="448">
        <f t="shared" si="89"/>
        <v>0</v>
      </c>
      <c r="Z50" s="448">
        <f t="shared" si="89"/>
        <v>0</v>
      </c>
      <c r="AA50" s="448">
        <f t="shared" si="89"/>
        <v>0</v>
      </c>
      <c r="AB50" s="448">
        <f t="shared" si="89"/>
        <v>0</v>
      </c>
      <c r="AC50" s="448">
        <f t="shared" si="89"/>
        <v>0</v>
      </c>
      <c r="AD50" s="448">
        <f t="shared" si="89"/>
        <v>0</v>
      </c>
      <c r="AE50" s="448">
        <f t="shared" si="89"/>
        <v>0</v>
      </c>
      <c r="AF50" s="448">
        <f t="shared" si="89"/>
        <v>0</v>
      </c>
      <c r="AG50" s="448">
        <f t="shared" si="89"/>
        <v>0</v>
      </c>
      <c r="AH50" s="448">
        <f t="shared" si="89"/>
        <v>0</v>
      </c>
      <c r="AI50" s="448">
        <f t="shared" si="89"/>
        <v>8.1050000000000004</v>
      </c>
      <c r="AJ50" s="448">
        <f t="shared" si="89"/>
        <v>0</v>
      </c>
      <c r="AK50" s="448">
        <f t="shared" si="89"/>
        <v>0</v>
      </c>
      <c r="AL50" s="448">
        <f t="shared" si="89"/>
        <v>0</v>
      </c>
      <c r="AM50" s="448">
        <f t="shared" si="89"/>
        <v>0</v>
      </c>
      <c r="AN50" s="448">
        <f t="shared" si="57"/>
        <v>0</v>
      </c>
      <c r="AO50" s="448">
        <f t="shared" si="3"/>
        <v>0</v>
      </c>
      <c r="AP50" s="448">
        <f t="shared" si="4"/>
        <v>8.793000000000001</v>
      </c>
      <c r="AQ50" s="448">
        <f t="shared" si="5"/>
        <v>0</v>
      </c>
      <c r="AR50" s="448">
        <f t="shared" si="6"/>
        <v>0</v>
      </c>
      <c r="AS50" s="448">
        <f t="shared" si="7"/>
        <v>0</v>
      </c>
      <c r="AT50" s="448">
        <f t="shared" si="8"/>
        <v>0</v>
      </c>
      <c r="AU50" s="448">
        <f>AU52+AU53+AU51</f>
        <v>0</v>
      </c>
      <c r="AV50" s="448">
        <f t="shared" ref="AV50:BV50" si="90">AV52+AV53+AV51</f>
        <v>0</v>
      </c>
      <c r="AW50" s="448">
        <f t="shared" si="90"/>
        <v>0</v>
      </c>
      <c r="AX50" s="448">
        <f t="shared" si="90"/>
        <v>0</v>
      </c>
      <c r="AY50" s="448">
        <f t="shared" si="90"/>
        <v>0</v>
      </c>
      <c r="AZ50" s="448">
        <f t="shared" si="90"/>
        <v>0</v>
      </c>
      <c r="BA50" s="448">
        <f t="shared" si="90"/>
        <v>0</v>
      </c>
      <c r="BB50" s="448">
        <f t="shared" si="90"/>
        <v>0</v>
      </c>
      <c r="BC50" s="448">
        <f t="shared" si="90"/>
        <v>0</v>
      </c>
      <c r="BD50" s="448">
        <f t="shared" si="90"/>
        <v>0</v>
      </c>
      <c r="BE50" s="448">
        <f t="shared" si="90"/>
        <v>0</v>
      </c>
      <c r="BF50" s="448">
        <f t="shared" si="90"/>
        <v>0</v>
      </c>
      <c r="BG50" s="448">
        <f t="shared" si="90"/>
        <v>0</v>
      </c>
      <c r="BH50" s="448">
        <f t="shared" si="90"/>
        <v>0</v>
      </c>
      <c r="BI50" s="448">
        <f t="shared" si="90"/>
        <v>0</v>
      </c>
      <c r="BJ50" s="448">
        <f t="shared" si="90"/>
        <v>0</v>
      </c>
      <c r="BK50" s="448">
        <f t="shared" si="90"/>
        <v>0</v>
      </c>
      <c r="BL50" s="448">
        <f t="shared" si="90"/>
        <v>0</v>
      </c>
      <c r="BM50" s="448">
        <f t="shared" si="90"/>
        <v>0</v>
      </c>
      <c r="BN50" s="448">
        <f t="shared" si="90"/>
        <v>0</v>
      </c>
      <c r="BO50" s="448">
        <f t="shared" si="90"/>
        <v>0</v>
      </c>
      <c r="BP50" s="448">
        <f t="shared" si="90"/>
        <v>0</v>
      </c>
      <c r="BQ50" s="448">
        <f t="shared" si="90"/>
        <v>0</v>
      </c>
      <c r="BR50" s="448">
        <f t="shared" si="90"/>
        <v>8.793000000000001</v>
      </c>
      <c r="BS50" s="448">
        <f t="shared" si="90"/>
        <v>0</v>
      </c>
      <c r="BT50" s="448">
        <f t="shared" si="90"/>
        <v>0</v>
      </c>
      <c r="BU50" s="448">
        <f t="shared" si="90"/>
        <v>0</v>
      </c>
      <c r="BV50" s="448">
        <f t="shared" si="90"/>
        <v>0</v>
      </c>
      <c r="BW50" s="448">
        <f t="shared" si="59"/>
        <v>0</v>
      </c>
      <c r="BX50" s="448">
        <f t="shared" si="60"/>
        <v>0</v>
      </c>
      <c r="BY50" s="448">
        <f t="shared" si="61"/>
        <v>0.68800000000000061</v>
      </c>
      <c r="BZ50" s="448">
        <f t="shared" si="62"/>
        <v>0</v>
      </c>
      <c r="CA50" s="448">
        <f t="shared" si="63"/>
        <v>0</v>
      </c>
      <c r="CB50" s="448">
        <f t="shared" si="64"/>
        <v>0</v>
      </c>
      <c r="CC50" s="448">
        <f t="shared" si="65"/>
        <v>0</v>
      </c>
      <c r="CD50" s="483" t="s">
        <v>385</v>
      </c>
    </row>
    <row r="51" spans="1:82" s="57" customFormat="1" ht="45">
      <c r="A51" s="387" t="s">
        <v>410</v>
      </c>
      <c r="B51" s="78" t="s">
        <v>411</v>
      </c>
      <c r="C51" s="87" t="s">
        <v>412</v>
      </c>
      <c r="D51" s="86" t="s">
        <v>385</v>
      </c>
      <c r="E51" s="242">
        <f t="shared" si="12"/>
        <v>0</v>
      </c>
      <c r="F51" s="242">
        <f t="shared" si="13"/>
        <v>0</v>
      </c>
      <c r="G51" s="242">
        <f t="shared" si="14"/>
        <v>1.5</v>
      </c>
      <c r="H51" s="242">
        <f t="shared" si="15"/>
        <v>0</v>
      </c>
      <c r="I51" s="242">
        <f t="shared" si="16"/>
        <v>0</v>
      </c>
      <c r="J51" s="242">
        <f t="shared" si="17"/>
        <v>0</v>
      </c>
      <c r="K51" s="242">
        <f t="shared" si="18"/>
        <v>0</v>
      </c>
      <c r="L51" s="90">
        <v>0</v>
      </c>
      <c r="M51" s="90">
        <v>0</v>
      </c>
      <c r="N51" s="90">
        <v>0</v>
      </c>
      <c r="O51" s="90">
        <v>0</v>
      </c>
      <c r="P51" s="90">
        <v>0</v>
      </c>
      <c r="Q51" s="90">
        <v>0</v>
      </c>
      <c r="R51" s="90">
        <v>0</v>
      </c>
      <c r="S51" s="90">
        <v>0</v>
      </c>
      <c r="T51" s="90">
        <v>0</v>
      </c>
      <c r="U51" s="90">
        <v>0</v>
      </c>
      <c r="V51" s="90">
        <v>0</v>
      </c>
      <c r="W51" s="90">
        <v>0</v>
      </c>
      <c r="X51" s="90">
        <v>0</v>
      </c>
      <c r="Y51" s="90">
        <v>0</v>
      </c>
      <c r="Z51" s="90">
        <v>0</v>
      </c>
      <c r="AA51" s="90">
        <v>0</v>
      </c>
      <c r="AB51" s="90">
        <v>0</v>
      </c>
      <c r="AC51" s="90">
        <v>0</v>
      </c>
      <c r="AD51" s="90">
        <v>0</v>
      </c>
      <c r="AE51" s="90">
        <v>0</v>
      </c>
      <c r="AF51" s="90">
        <v>0</v>
      </c>
      <c r="AG51" s="90">
        <v>0</v>
      </c>
      <c r="AH51" s="90">
        <v>0</v>
      </c>
      <c r="AI51" s="90">
        <f>'13'!AK51</f>
        <v>1.5</v>
      </c>
      <c r="AJ51" s="90">
        <v>0</v>
      </c>
      <c r="AK51" s="90">
        <v>0</v>
      </c>
      <c r="AL51" s="90">
        <v>0</v>
      </c>
      <c r="AM51" s="90">
        <v>0</v>
      </c>
      <c r="AN51" s="242">
        <f t="shared" si="57"/>
        <v>0</v>
      </c>
      <c r="AO51" s="242">
        <f t="shared" si="3"/>
        <v>0</v>
      </c>
      <c r="AP51" s="242">
        <f t="shared" si="4"/>
        <v>1.8</v>
      </c>
      <c r="AQ51" s="242">
        <f t="shared" si="5"/>
        <v>0</v>
      </c>
      <c r="AR51" s="242">
        <f t="shared" si="6"/>
        <v>0</v>
      </c>
      <c r="AS51" s="242">
        <f t="shared" si="7"/>
        <v>0</v>
      </c>
      <c r="AT51" s="242">
        <f t="shared" si="8"/>
        <v>0</v>
      </c>
      <c r="AU51" s="90">
        <v>0</v>
      </c>
      <c r="AV51" s="90">
        <v>0</v>
      </c>
      <c r="AW51" s="90">
        <v>0</v>
      </c>
      <c r="AX51" s="90">
        <v>0</v>
      </c>
      <c r="AY51" s="90">
        <v>0</v>
      </c>
      <c r="AZ51" s="90">
        <v>0</v>
      </c>
      <c r="BA51" s="90">
        <v>0</v>
      </c>
      <c r="BB51" s="90">
        <v>0</v>
      </c>
      <c r="BC51" s="90">
        <v>0</v>
      </c>
      <c r="BD51" s="90">
        <v>0</v>
      </c>
      <c r="BE51" s="90">
        <v>0</v>
      </c>
      <c r="BF51" s="90">
        <v>0</v>
      </c>
      <c r="BG51" s="90">
        <v>0</v>
      </c>
      <c r="BH51" s="90">
        <v>0</v>
      </c>
      <c r="BI51" s="90">
        <v>0</v>
      </c>
      <c r="BJ51" s="90">
        <v>0</v>
      </c>
      <c r="BK51" s="90">
        <v>0</v>
      </c>
      <c r="BL51" s="90">
        <v>0</v>
      </c>
      <c r="BM51" s="90">
        <v>0</v>
      </c>
      <c r="BN51" s="90">
        <v>0</v>
      </c>
      <c r="BO51" s="90">
        <v>0</v>
      </c>
      <c r="BP51" s="90">
        <v>0</v>
      </c>
      <c r="BQ51" s="90">
        <v>0</v>
      </c>
      <c r="BR51" s="90">
        <f>'13'!BT51</f>
        <v>1.8</v>
      </c>
      <c r="BS51" s="90">
        <v>0</v>
      </c>
      <c r="BT51" s="90">
        <v>0</v>
      </c>
      <c r="BU51" s="90">
        <v>0</v>
      </c>
      <c r="BV51" s="90">
        <v>0</v>
      </c>
      <c r="BW51" s="97">
        <f t="shared" si="59"/>
        <v>0</v>
      </c>
      <c r="BX51" s="97">
        <f t="shared" si="60"/>
        <v>0</v>
      </c>
      <c r="BY51" s="97">
        <f t="shared" si="61"/>
        <v>0.30000000000000004</v>
      </c>
      <c r="BZ51" s="97">
        <f t="shared" si="62"/>
        <v>0</v>
      </c>
      <c r="CA51" s="97">
        <f t="shared" si="63"/>
        <v>0</v>
      </c>
      <c r="CB51" s="97">
        <f t="shared" si="64"/>
        <v>0</v>
      </c>
      <c r="CC51" s="97">
        <f t="shared" si="65"/>
        <v>0</v>
      </c>
      <c r="CD51" s="319" t="s">
        <v>385</v>
      </c>
    </row>
    <row r="52" spans="1:82" s="57" customFormat="1" ht="60" hidden="1">
      <c r="A52" s="396" t="s">
        <v>442</v>
      </c>
      <c r="B52" s="99" t="s">
        <v>414</v>
      </c>
      <c r="C52" s="100" t="s">
        <v>308</v>
      </c>
      <c r="D52" s="86" t="s">
        <v>385</v>
      </c>
      <c r="E52" s="242">
        <f t="shared" si="12"/>
        <v>0</v>
      </c>
      <c r="F52" s="242">
        <f t="shared" si="13"/>
        <v>0</v>
      </c>
      <c r="G52" s="242">
        <f t="shared" si="14"/>
        <v>0</v>
      </c>
      <c r="H52" s="242">
        <f t="shared" si="15"/>
        <v>0</v>
      </c>
      <c r="I52" s="242">
        <f t="shared" si="16"/>
        <v>0</v>
      </c>
      <c r="J52" s="242">
        <f t="shared" si="17"/>
        <v>0</v>
      </c>
      <c r="K52" s="242">
        <f t="shared" si="18"/>
        <v>0</v>
      </c>
      <c r="L52" s="90">
        <v>0</v>
      </c>
      <c r="M52" s="90">
        <v>0</v>
      </c>
      <c r="N52" s="90">
        <v>0</v>
      </c>
      <c r="O52" s="90">
        <v>0</v>
      </c>
      <c r="P52" s="90">
        <v>0</v>
      </c>
      <c r="Q52" s="90">
        <v>0</v>
      </c>
      <c r="R52" s="90">
        <v>0</v>
      </c>
      <c r="S52" s="90">
        <v>0</v>
      </c>
      <c r="T52" s="90">
        <v>0</v>
      </c>
      <c r="U52" s="90">
        <v>0</v>
      </c>
      <c r="V52" s="90">
        <v>0</v>
      </c>
      <c r="W52" s="90">
        <v>0</v>
      </c>
      <c r="X52" s="90">
        <v>0</v>
      </c>
      <c r="Y52" s="90">
        <v>0</v>
      </c>
      <c r="Z52" s="90">
        <v>0</v>
      </c>
      <c r="AA52" s="90">
        <v>0</v>
      </c>
      <c r="AB52" s="90">
        <v>0</v>
      </c>
      <c r="AC52" s="90">
        <v>0</v>
      </c>
      <c r="AD52" s="90">
        <v>0</v>
      </c>
      <c r="AE52" s="90">
        <v>0</v>
      </c>
      <c r="AF52" s="90">
        <v>0</v>
      </c>
      <c r="AG52" s="90">
        <v>0</v>
      </c>
      <c r="AH52" s="90">
        <v>0</v>
      </c>
      <c r="AI52" s="90">
        <v>0</v>
      </c>
      <c r="AJ52" s="90">
        <v>0</v>
      </c>
      <c r="AK52" s="90">
        <v>0</v>
      </c>
      <c r="AL52" s="90">
        <v>0</v>
      </c>
      <c r="AM52" s="90">
        <v>0</v>
      </c>
      <c r="AN52" s="242">
        <f t="shared" si="57"/>
        <v>0</v>
      </c>
      <c r="AO52" s="242">
        <f t="shared" si="3"/>
        <v>0</v>
      </c>
      <c r="AP52" s="242">
        <f t="shared" si="4"/>
        <v>0</v>
      </c>
      <c r="AQ52" s="242">
        <f t="shared" si="5"/>
        <v>0</v>
      </c>
      <c r="AR52" s="242">
        <f t="shared" si="6"/>
        <v>0</v>
      </c>
      <c r="AS52" s="242">
        <f t="shared" si="7"/>
        <v>0</v>
      </c>
      <c r="AT52" s="242">
        <f t="shared" si="8"/>
        <v>0</v>
      </c>
      <c r="AU52" s="90">
        <v>0</v>
      </c>
      <c r="AV52" s="90">
        <v>0</v>
      </c>
      <c r="AW52" s="90">
        <v>0</v>
      </c>
      <c r="AX52" s="90">
        <v>0</v>
      </c>
      <c r="AY52" s="90">
        <v>0</v>
      </c>
      <c r="AZ52" s="90">
        <v>0</v>
      </c>
      <c r="BA52" s="90">
        <v>0</v>
      </c>
      <c r="BB52" s="90">
        <v>0</v>
      </c>
      <c r="BC52" s="90">
        <v>0</v>
      </c>
      <c r="BD52" s="90">
        <v>0</v>
      </c>
      <c r="BE52" s="90">
        <v>0</v>
      </c>
      <c r="BF52" s="90">
        <v>0</v>
      </c>
      <c r="BG52" s="90">
        <v>0</v>
      </c>
      <c r="BH52" s="90">
        <v>0</v>
      </c>
      <c r="BI52" s="90">
        <v>0</v>
      </c>
      <c r="BJ52" s="90">
        <v>0</v>
      </c>
      <c r="BK52" s="90">
        <v>0</v>
      </c>
      <c r="BL52" s="90">
        <v>0</v>
      </c>
      <c r="BM52" s="90">
        <v>0</v>
      </c>
      <c r="BN52" s="90">
        <v>0</v>
      </c>
      <c r="BO52" s="90">
        <v>0</v>
      </c>
      <c r="BP52" s="90">
        <v>0</v>
      </c>
      <c r="BQ52" s="90">
        <v>0</v>
      </c>
      <c r="BR52" s="90">
        <v>0</v>
      </c>
      <c r="BS52" s="90">
        <v>0</v>
      </c>
      <c r="BT52" s="90">
        <v>0</v>
      </c>
      <c r="BU52" s="90">
        <v>0</v>
      </c>
      <c r="BV52" s="90">
        <v>0</v>
      </c>
      <c r="BW52" s="97">
        <f t="shared" si="59"/>
        <v>0</v>
      </c>
      <c r="BX52" s="97">
        <f t="shared" si="60"/>
        <v>0</v>
      </c>
      <c r="BY52" s="97">
        <f t="shared" si="61"/>
        <v>0</v>
      </c>
      <c r="BZ52" s="97">
        <f t="shared" si="62"/>
        <v>0</v>
      </c>
      <c r="CA52" s="97">
        <f t="shared" si="63"/>
        <v>0</v>
      </c>
      <c r="CB52" s="97">
        <f t="shared" si="64"/>
        <v>0</v>
      </c>
      <c r="CC52" s="97">
        <f t="shared" si="65"/>
        <v>0</v>
      </c>
      <c r="CD52" s="319" t="s">
        <v>385</v>
      </c>
    </row>
    <row r="53" spans="1:82" s="57" customFormat="1" ht="60">
      <c r="A53" s="387" t="s">
        <v>443</v>
      </c>
      <c r="B53" s="78" t="s">
        <v>416</v>
      </c>
      <c r="C53" s="87" t="s">
        <v>417</v>
      </c>
      <c r="D53" s="86" t="s">
        <v>385</v>
      </c>
      <c r="E53" s="242">
        <f t="shared" si="12"/>
        <v>0</v>
      </c>
      <c r="F53" s="242">
        <f t="shared" si="13"/>
        <v>0</v>
      </c>
      <c r="G53" s="242">
        <f t="shared" si="14"/>
        <v>6.6050000000000004</v>
      </c>
      <c r="H53" s="242">
        <f t="shared" si="15"/>
        <v>0</v>
      </c>
      <c r="I53" s="242">
        <f t="shared" si="16"/>
        <v>0</v>
      </c>
      <c r="J53" s="242">
        <f t="shared" si="17"/>
        <v>0</v>
      </c>
      <c r="K53" s="242">
        <f t="shared" si="18"/>
        <v>0</v>
      </c>
      <c r="L53" s="90">
        <v>0</v>
      </c>
      <c r="M53" s="90">
        <v>0</v>
      </c>
      <c r="N53" s="90">
        <v>0</v>
      </c>
      <c r="O53" s="90">
        <v>0</v>
      </c>
      <c r="P53" s="90">
        <v>0</v>
      </c>
      <c r="Q53" s="90">
        <v>0</v>
      </c>
      <c r="R53" s="90">
        <v>0</v>
      </c>
      <c r="S53" s="90">
        <v>0</v>
      </c>
      <c r="T53" s="90">
        <v>0</v>
      </c>
      <c r="U53" s="90">
        <v>0</v>
      </c>
      <c r="V53" s="90">
        <v>0</v>
      </c>
      <c r="W53" s="90">
        <v>0</v>
      </c>
      <c r="X53" s="90">
        <v>0</v>
      </c>
      <c r="Y53" s="90">
        <v>0</v>
      </c>
      <c r="Z53" s="90">
        <v>0</v>
      </c>
      <c r="AA53" s="90">
        <v>0</v>
      </c>
      <c r="AB53" s="90">
        <v>0</v>
      </c>
      <c r="AC53" s="90">
        <v>0</v>
      </c>
      <c r="AD53" s="90">
        <v>0</v>
      </c>
      <c r="AE53" s="90">
        <v>0</v>
      </c>
      <c r="AF53" s="90">
        <v>0</v>
      </c>
      <c r="AG53" s="90">
        <v>0</v>
      </c>
      <c r="AH53" s="90">
        <v>0</v>
      </c>
      <c r="AI53" s="90">
        <f>'13'!AK53</f>
        <v>6.6050000000000004</v>
      </c>
      <c r="AJ53" s="90">
        <v>0</v>
      </c>
      <c r="AK53" s="90">
        <v>0</v>
      </c>
      <c r="AL53" s="90">
        <v>0</v>
      </c>
      <c r="AM53" s="90">
        <v>0</v>
      </c>
      <c r="AN53" s="242">
        <f t="shared" si="57"/>
        <v>0</v>
      </c>
      <c r="AO53" s="242">
        <f t="shared" si="3"/>
        <v>0</v>
      </c>
      <c r="AP53" s="242">
        <f t="shared" si="4"/>
        <v>6.9930000000000003</v>
      </c>
      <c r="AQ53" s="242">
        <f t="shared" si="5"/>
        <v>0</v>
      </c>
      <c r="AR53" s="242">
        <f t="shared" si="6"/>
        <v>0</v>
      </c>
      <c r="AS53" s="242">
        <f t="shared" si="7"/>
        <v>0</v>
      </c>
      <c r="AT53" s="242">
        <f t="shared" si="8"/>
        <v>0</v>
      </c>
      <c r="AU53" s="90">
        <v>0</v>
      </c>
      <c r="AV53" s="90">
        <v>0</v>
      </c>
      <c r="AW53" s="90">
        <v>0</v>
      </c>
      <c r="AX53" s="90">
        <v>0</v>
      </c>
      <c r="AY53" s="90">
        <v>0</v>
      </c>
      <c r="AZ53" s="90">
        <v>0</v>
      </c>
      <c r="BA53" s="90">
        <v>0</v>
      </c>
      <c r="BB53" s="90">
        <v>0</v>
      </c>
      <c r="BC53" s="90">
        <v>0</v>
      </c>
      <c r="BD53" s="90">
        <v>0</v>
      </c>
      <c r="BE53" s="90">
        <v>0</v>
      </c>
      <c r="BF53" s="90">
        <v>0</v>
      </c>
      <c r="BG53" s="90">
        <v>0</v>
      </c>
      <c r="BH53" s="90">
        <v>0</v>
      </c>
      <c r="BI53" s="90">
        <v>0</v>
      </c>
      <c r="BJ53" s="90">
        <v>0</v>
      </c>
      <c r="BK53" s="90">
        <v>0</v>
      </c>
      <c r="BL53" s="90">
        <v>0</v>
      </c>
      <c r="BM53" s="90">
        <v>0</v>
      </c>
      <c r="BN53" s="90">
        <v>0</v>
      </c>
      <c r="BO53" s="90">
        <v>0</v>
      </c>
      <c r="BP53" s="90">
        <v>0</v>
      </c>
      <c r="BQ53" s="90">
        <v>0</v>
      </c>
      <c r="BR53" s="90">
        <f>'13'!BT53</f>
        <v>6.9930000000000003</v>
      </c>
      <c r="BS53" s="90">
        <v>0</v>
      </c>
      <c r="BT53" s="90">
        <v>0</v>
      </c>
      <c r="BU53" s="90">
        <v>0</v>
      </c>
      <c r="BV53" s="90">
        <v>0</v>
      </c>
      <c r="BW53" s="97">
        <f t="shared" si="59"/>
        <v>0</v>
      </c>
      <c r="BX53" s="97">
        <f t="shared" si="60"/>
        <v>0</v>
      </c>
      <c r="BY53" s="97">
        <f t="shared" si="61"/>
        <v>0.3879999999999999</v>
      </c>
      <c r="BZ53" s="97">
        <f t="shared" si="62"/>
        <v>0</v>
      </c>
      <c r="CA53" s="97">
        <f t="shared" si="63"/>
        <v>0</v>
      </c>
      <c r="CB53" s="97">
        <f t="shared" si="64"/>
        <v>0</v>
      </c>
      <c r="CC53" s="97">
        <f t="shared" si="65"/>
        <v>0</v>
      </c>
      <c r="CD53" s="319" t="s">
        <v>385</v>
      </c>
    </row>
    <row r="54" spans="1:82" s="57" customFormat="1" ht="28.5">
      <c r="A54" s="458" t="s">
        <v>418</v>
      </c>
      <c r="B54" s="459" t="s">
        <v>419</v>
      </c>
      <c r="C54" s="460" t="s">
        <v>385</v>
      </c>
      <c r="D54" s="481" t="s">
        <v>385</v>
      </c>
      <c r="E54" s="448">
        <f t="shared" si="12"/>
        <v>0</v>
      </c>
      <c r="F54" s="448">
        <f t="shared" si="13"/>
        <v>0</v>
      </c>
      <c r="G54" s="448">
        <f t="shared" si="14"/>
        <v>1.5</v>
      </c>
      <c r="H54" s="448">
        <f t="shared" si="15"/>
        <v>0</v>
      </c>
      <c r="I54" s="448">
        <f t="shared" si="16"/>
        <v>0</v>
      </c>
      <c r="J54" s="448">
        <f t="shared" si="17"/>
        <v>0</v>
      </c>
      <c r="K54" s="448">
        <f t="shared" si="18"/>
        <v>0</v>
      </c>
      <c r="L54" s="448">
        <f t="shared" ref="L54:O54" si="91">L55</f>
        <v>0</v>
      </c>
      <c r="M54" s="448">
        <f t="shared" si="91"/>
        <v>0</v>
      </c>
      <c r="N54" s="448">
        <f t="shared" si="91"/>
        <v>0</v>
      </c>
      <c r="O54" s="448">
        <f t="shared" si="91"/>
        <v>0</v>
      </c>
      <c r="P54" s="448">
        <f>P55</f>
        <v>0</v>
      </c>
      <c r="Q54" s="448">
        <f t="shared" ref="Q54:AM54" si="92">Q55</f>
        <v>0</v>
      </c>
      <c r="R54" s="448">
        <f t="shared" si="92"/>
        <v>0</v>
      </c>
      <c r="S54" s="448">
        <f t="shared" si="92"/>
        <v>0</v>
      </c>
      <c r="T54" s="448">
        <f t="shared" si="92"/>
        <v>0</v>
      </c>
      <c r="U54" s="448">
        <f t="shared" si="92"/>
        <v>0</v>
      </c>
      <c r="V54" s="448">
        <f t="shared" si="92"/>
        <v>0</v>
      </c>
      <c r="W54" s="448">
        <f t="shared" si="92"/>
        <v>0</v>
      </c>
      <c r="X54" s="448">
        <f t="shared" si="92"/>
        <v>0</v>
      </c>
      <c r="Y54" s="448">
        <f t="shared" si="92"/>
        <v>0</v>
      </c>
      <c r="Z54" s="448">
        <f t="shared" si="92"/>
        <v>0</v>
      </c>
      <c r="AA54" s="448">
        <f t="shared" si="92"/>
        <v>0</v>
      </c>
      <c r="AB54" s="448">
        <f t="shared" si="92"/>
        <v>0</v>
      </c>
      <c r="AC54" s="448">
        <f t="shared" si="92"/>
        <v>0</v>
      </c>
      <c r="AD54" s="448">
        <f t="shared" si="92"/>
        <v>0</v>
      </c>
      <c r="AE54" s="448">
        <f t="shared" si="92"/>
        <v>0</v>
      </c>
      <c r="AF54" s="448">
        <f t="shared" si="92"/>
        <v>0</v>
      </c>
      <c r="AG54" s="448">
        <f t="shared" si="92"/>
        <v>0</v>
      </c>
      <c r="AH54" s="448">
        <f t="shared" si="92"/>
        <v>0</v>
      </c>
      <c r="AI54" s="448">
        <f t="shared" si="92"/>
        <v>1.5</v>
      </c>
      <c r="AJ54" s="448">
        <f t="shared" si="92"/>
        <v>0</v>
      </c>
      <c r="AK54" s="448">
        <f t="shared" si="92"/>
        <v>0</v>
      </c>
      <c r="AL54" s="448">
        <f t="shared" si="92"/>
        <v>0</v>
      </c>
      <c r="AM54" s="448">
        <f t="shared" si="92"/>
        <v>0</v>
      </c>
      <c r="AN54" s="448">
        <f t="shared" si="57"/>
        <v>0</v>
      </c>
      <c r="AO54" s="448">
        <f t="shared" si="3"/>
        <v>0</v>
      </c>
      <c r="AP54" s="448">
        <f t="shared" si="4"/>
        <v>1.6890000000000001</v>
      </c>
      <c r="AQ54" s="448">
        <f t="shared" si="5"/>
        <v>0</v>
      </c>
      <c r="AR54" s="448">
        <f t="shared" si="6"/>
        <v>0</v>
      </c>
      <c r="AS54" s="448">
        <f t="shared" si="7"/>
        <v>0</v>
      </c>
      <c r="AT54" s="448">
        <f t="shared" si="8"/>
        <v>0</v>
      </c>
      <c r="AU54" s="448">
        <f t="shared" ref="AU54:AX54" si="93">AU55</f>
        <v>0</v>
      </c>
      <c r="AV54" s="448">
        <f t="shared" si="93"/>
        <v>0</v>
      </c>
      <c r="AW54" s="448">
        <f t="shared" si="93"/>
        <v>0</v>
      </c>
      <c r="AX54" s="448">
        <f t="shared" si="93"/>
        <v>0</v>
      </c>
      <c r="AY54" s="448">
        <f>AY55</f>
        <v>0</v>
      </c>
      <c r="AZ54" s="448">
        <f t="shared" ref="AZ54:BV54" si="94">AZ55</f>
        <v>0</v>
      </c>
      <c r="BA54" s="448">
        <f t="shared" si="94"/>
        <v>0</v>
      </c>
      <c r="BB54" s="448">
        <f t="shared" si="94"/>
        <v>0</v>
      </c>
      <c r="BC54" s="448">
        <f t="shared" si="94"/>
        <v>0</v>
      </c>
      <c r="BD54" s="448">
        <f t="shared" si="94"/>
        <v>0</v>
      </c>
      <c r="BE54" s="448">
        <f t="shared" si="94"/>
        <v>0</v>
      </c>
      <c r="BF54" s="448">
        <f t="shared" si="94"/>
        <v>0</v>
      </c>
      <c r="BG54" s="448">
        <f t="shared" si="94"/>
        <v>0</v>
      </c>
      <c r="BH54" s="448">
        <f t="shared" si="94"/>
        <v>0</v>
      </c>
      <c r="BI54" s="448">
        <f t="shared" si="94"/>
        <v>0</v>
      </c>
      <c r="BJ54" s="448">
        <f t="shared" si="94"/>
        <v>0</v>
      </c>
      <c r="BK54" s="448">
        <f t="shared" si="94"/>
        <v>0</v>
      </c>
      <c r="BL54" s="448">
        <f t="shared" si="94"/>
        <v>0</v>
      </c>
      <c r="BM54" s="448">
        <f t="shared" si="94"/>
        <v>0</v>
      </c>
      <c r="BN54" s="448">
        <f t="shared" si="94"/>
        <v>0</v>
      </c>
      <c r="BO54" s="448">
        <f t="shared" si="94"/>
        <v>0</v>
      </c>
      <c r="BP54" s="448">
        <f t="shared" si="94"/>
        <v>0</v>
      </c>
      <c r="BQ54" s="448">
        <f t="shared" si="94"/>
        <v>0</v>
      </c>
      <c r="BR54" s="448">
        <f t="shared" si="94"/>
        <v>1.6890000000000001</v>
      </c>
      <c r="BS54" s="448">
        <f t="shared" si="94"/>
        <v>0</v>
      </c>
      <c r="BT54" s="448">
        <f t="shared" si="94"/>
        <v>0</v>
      </c>
      <c r="BU54" s="448">
        <f t="shared" si="94"/>
        <v>0</v>
      </c>
      <c r="BV54" s="448">
        <f t="shared" si="94"/>
        <v>0</v>
      </c>
      <c r="BW54" s="448">
        <f t="shared" si="59"/>
        <v>0</v>
      </c>
      <c r="BX54" s="448">
        <f t="shared" si="60"/>
        <v>0</v>
      </c>
      <c r="BY54" s="448">
        <f t="shared" si="61"/>
        <v>0.18900000000000006</v>
      </c>
      <c r="BZ54" s="448">
        <f t="shared" si="62"/>
        <v>0</v>
      </c>
      <c r="CA54" s="448">
        <f t="shared" si="63"/>
        <v>0</v>
      </c>
      <c r="CB54" s="448">
        <f t="shared" si="64"/>
        <v>0</v>
      </c>
      <c r="CC54" s="448">
        <f t="shared" si="65"/>
        <v>0</v>
      </c>
      <c r="CD54" s="483" t="s">
        <v>385</v>
      </c>
    </row>
    <row r="55" spans="1:82" s="57" customFormat="1" ht="47.25">
      <c r="A55" s="388" t="s">
        <v>420</v>
      </c>
      <c r="B55" s="80" t="s">
        <v>421</v>
      </c>
      <c r="C55" s="88" t="s">
        <v>422</v>
      </c>
      <c r="D55" s="86" t="s">
        <v>385</v>
      </c>
      <c r="E55" s="242">
        <f t="shared" si="12"/>
        <v>0</v>
      </c>
      <c r="F55" s="242">
        <f t="shared" si="13"/>
        <v>0</v>
      </c>
      <c r="G55" s="242">
        <f t="shared" si="14"/>
        <v>1.5</v>
      </c>
      <c r="H55" s="242">
        <f t="shared" si="15"/>
        <v>0</v>
      </c>
      <c r="I55" s="242">
        <f t="shared" si="16"/>
        <v>0</v>
      </c>
      <c r="J55" s="242">
        <f t="shared" si="17"/>
        <v>0</v>
      </c>
      <c r="K55" s="242">
        <f t="shared" si="18"/>
        <v>0</v>
      </c>
      <c r="L55" s="90">
        <v>0</v>
      </c>
      <c r="M55" s="90">
        <v>0</v>
      </c>
      <c r="N55" s="90">
        <v>0</v>
      </c>
      <c r="O55" s="90">
        <v>0</v>
      </c>
      <c r="P55" s="90">
        <v>0</v>
      </c>
      <c r="Q55" s="90">
        <v>0</v>
      </c>
      <c r="R55" s="90">
        <v>0</v>
      </c>
      <c r="S55" s="90">
        <v>0</v>
      </c>
      <c r="T55" s="90">
        <v>0</v>
      </c>
      <c r="U55" s="90">
        <v>0</v>
      </c>
      <c r="V55" s="90">
        <v>0</v>
      </c>
      <c r="W55" s="90">
        <v>0</v>
      </c>
      <c r="X55" s="90">
        <v>0</v>
      </c>
      <c r="Y55" s="90">
        <v>0</v>
      </c>
      <c r="Z55" s="90">
        <v>0</v>
      </c>
      <c r="AA55" s="90">
        <v>0</v>
      </c>
      <c r="AB55" s="90">
        <v>0</v>
      </c>
      <c r="AC55" s="90">
        <v>0</v>
      </c>
      <c r="AD55" s="90">
        <v>0</v>
      </c>
      <c r="AE55" s="90">
        <v>0</v>
      </c>
      <c r="AF55" s="90">
        <v>0</v>
      </c>
      <c r="AG55" s="90">
        <v>0</v>
      </c>
      <c r="AH55" s="90">
        <v>0</v>
      </c>
      <c r="AI55" s="90">
        <f>'13'!AK55</f>
        <v>1.5</v>
      </c>
      <c r="AJ55" s="90">
        <v>0</v>
      </c>
      <c r="AK55" s="90">
        <v>0</v>
      </c>
      <c r="AL55" s="90">
        <v>0</v>
      </c>
      <c r="AM55" s="90">
        <v>0</v>
      </c>
      <c r="AN55" s="242">
        <f t="shared" si="57"/>
        <v>0</v>
      </c>
      <c r="AO55" s="242">
        <f t="shared" si="3"/>
        <v>0</v>
      </c>
      <c r="AP55" s="242">
        <f t="shared" si="4"/>
        <v>1.6890000000000001</v>
      </c>
      <c r="AQ55" s="242">
        <f t="shared" si="5"/>
        <v>0</v>
      </c>
      <c r="AR55" s="242">
        <f t="shared" si="6"/>
        <v>0</v>
      </c>
      <c r="AS55" s="242">
        <f t="shared" si="7"/>
        <v>0</v>
      </c>
      <c r="AT55" s="242">
        <f t="shared" si="8"/>
        <v>0</v>
      </c>
      <c r="AU55" s="90">
        <v>0</v>
      </c>
      <c r="AV55" s="90">
        <v>0</v>
      </c>
      <c r="AW55" s="90">
        <v>0</v>
      </c>
      <c r="AX55" s="90">
        <v>0</v>
      </c>
      <c r="AY55" s="90">
        <v>0</v>
      </c>
      <c r="AZ55" s="90">
        <v>0</v>
      </c>
      <c r="BA55" s="90">
        <v>0</v>
      </c>
      <c r="BB55" s="90">
        <v>0</v>
      </c>
      <c r="BC55" s="90">
        <v>0</v>
      </c>
      <c r="BD55" s="90">
        <v>0</v>
      </c>
      <c r="BE55" s="90">
        <v>0</v>
      </c>
      <c r="BF55" s="90">
        <v>0</v>
      </c>
      <c r="BG55" s="90">
        <v>0</v>
      </c>
      <c r="BH55" s="90">
        <v>0</v>
      </c>
      <c r="BI55" s="90">
        <v>0</v>
      </c>
      <c r="BJ55" s="90">
        <v>0</v>
      </c>
      <c r="BK55" s="90">
        <v>0</v>
      </c>
      <c r="BL55" s="90">
        <v>0</v>
      </c>
      <c r="BM55" s="90">
        <v>0</v>
      </c>
      <c r="BN55" s="90">
        <v>0</v>
      </c>
      <c r="BO55" s="90">
        <v>0</v>
      </c>
      <c r="BP55" s="90">
        <v>0</v>
      </c>
      <c r="BQ55" s="90">
        <v>0</v>
      </c>
      <c r="BR55" s="90">
        <f>'13'!BT55</f>
        <v>1.6890000000000001</v>
      </c>
      <c r="BS55" s="90">
        <v>0</v>
      </c>
      <c r="BT55" s="90">
        <v>0</v>
      </c>
      <c r="BU55" s="90">
        <v>0</v>
      </c>
      <c r="BV55" s="90">
        <v>0</v>
      </c>
      <c r="BW55" s="97">
        <f t="shared" si="59"/>
        <v>0</v>
      </c>
      <c r="BX55" s="97">
        <f t="shared" si="60"/>
        <v>0</v>
      </c>
      <c r="BY55" s="97">
        <f t="shared" si="61"/>
        <v>0.18900000000000006</v>
      </c>
      <c r="BZ55" s="97">
        <f t="shared" si="62"/>
        <v>0</v>
      </c>
      <c r="CA55" s="97">
        <f t="shared" si="63"/>
        <v>0</v>
      </c>
      <c r="CB55" s="97">
        <f t="shared" si="64"/>
        <v>0</v>
      </c>
      <c r="CC55" s="97">
        <f t="shared" si="65"/>
        <v>0</v>
      </c>
      <c r="CD55" s="319" t="s">
        <v>385</v>
      </c>
    </row>
    <row r="56" spans="1:82" s="57" customFormat="1" ht="28.5">
      <c r="A56" s="413" t="s">
        <v>423</v>
      </c>
      <c r="B56" s="415" t="s">
        <v>424</v>
      </c>
      <c r="C56" s="434" t="s">
        <v>385</v>
      </c>
      <c r="D56" s="435" t="s">
        <v>385</v>
      </c>
      <c r="E56" s="337">
        <f t="shared" si="12"/>
        <v>0</v>
      </c>
      <c r="F56" s="337">
        <f t="shared" si="13"/>
        <v>0</v>
      </c>
      <c r="G56" s="337">
        <f t="shared" si="14"/>
        <v>0</v>
      </c>
      <c r="H56" s="337">
        <f t="shared" si="15"/>
        <v>0</v>
      </c>
      <c r="I56" s="337">
        <f t="shared" si="16"/>
        <v>0</v>
      </c>
      <c r="J56" s="337">
        <f t="shared" si="17"/>
        <v>0</v>
      </c>
      <c r="K56" s="337">
        <f t="shared" si="18"/>
        <v>358</v>
      </c>
      <c r="L56" s="337">
        <f t="shared" ref="L56:AA56" si="95">L57</f>
        <v>0</v>
      </c>
      <c r="M56" s="337">
        <f t="shared" si="95"/>
        <v>0</v>
      </c>
      <c r="N56" s="337">
        <f t="shared" si="95"/>
        <v>0</v>
      </c>
      <c r="O56" s="337">
        <f t="shared" si="95"/>
        <v>0</v>
      </c>
      <c r="P56" s="337">
        <f t="shared" si="95"/>
        <v>0</v>
      </c>
      <c r="Q56" s="337">
        <f t="shared" si="95"/>
        <v>0</v>
      </c>
      <c r="R56" s="337">
        <f t="shared" si="95"/>
        <v>0</v>
      </c>
      <c r="S56" s="337">
        <f t="shared" si="95"/>
        <v>0</v>
      </c>
      <c r="T56" s="337">
        <f t="shared" si="95"/>
        <v>0</v>
      </c>
      <c r="U56" s="337">
        <f t="shared" si="95"/>
        <v>0</v>
      </c>
      <c r="V56" s="337">
        <f t="shared" si="95"/>
        <v>0</v>
      </c>
      <c r="W56" s="337">
        <f t="shared" si="95"/>
        <v>0</v>
      </c>
      <c r="X56" s="337">
        <f t="shared" si="95"/>
        <v>0</v>
      </c>
      <c r="Y56" s="337">
        <f t="shared" si="95"/>
        <v>0</v>
      </c>
      <c r="Z56" s="337">
        <f t="shared" si="95"/>
        <v>0</v>
      </c>
      <c r="AA56" s="337">
        <f t="shared" si="95"/>
        <v>0</v>
      </c>
      <c r="AB56" s="337">
        <f t="shared" ref="AB56:AM56" si="96">AB57</f>
        <v>0</v>
      </c>
      <c r="AC56" s="337">
        <f t="shared" si="96"/>
        <v>0</v>
      </c>
      <c r="AD56" s="337">
        <f t="shared" si="96"/>
        <v>0</v>
      </c>
      <c r="AE56" s="337">
        <f t="shared" si="96"/>
        <v>0</v>
      </c>
      <c r="AF56" s="337">
        <f t="shared" si="96"/>
        <v>0</v>
      </c>
      <c r="AG56" s="337">
        <f t="shared" si="96"/>
        <v>0</v>
      </c>
      <c r="AH56" s="337">
        <f t="shared" si="96"/>
        <v>0</v>
      </c>
      <c r="AI56" s="337">
        <f t="shared" si="96"/>
        <v>0</v>
      </c>
      <c r="AJ56" s="337">
        <f t="shared" si="96"/>
        <v>0</v>
      </c>
      <c r="AK56" s="337">
        <f t="shared" si="96"/>
        <v>0</v>
      </c>
      <c r="AL56" s="337">
        <f t="shared" si="96"/>
        <v>0</v>
      </c>
      <c r="AM56" s="337">
        <f t="shared" si="96"/>
        <v>358</v>
      </c>
      <c r="AN56" s="337">
        <f t="shared" si="57"/>
        <v>0</v>
      </c>
      <c r="AO56" s="337">
        <f t="shared" si="3"/>
        <v>0</v>
      </c>
      <c r="AP56" s="337">
        <f t="shared" si="4"/>
        <v>0</v>
      </c>
      <c r="AQ56" s="337">
        <f t="shared" si="5"/>
        <v>0</v>
      </c>
      <c r="AR56" s="337">
        <f t="shared" si="6"/>
        <v>0</v>
      </c>
      <c r="AS56" s="337">
        <f t="shared" si="7"/>
        <v>0</v>
      </c>
      <c r="AT56" s="337">
        <f t="shared" si="8"/>
        <v>353</v>
      </c>
      <c r="AU56" s="337">
        <f t="shared" ref="AU56:BV56" si="97">AU57</f>
        <v>0</v>
      </c>
      <c r="AV56" s="337">
        <f t="shared" si="97"/>
        <v>0</v>
      </c>
      <c r="AW56" s="337">
        <f t="shared" si="97"/>
        <v>0</v>
      </c>
      <c r="AX56" s="337">
        <f t="shared" si="97"/>
        <v>0</v>
      </c>
      <c r="AY56" s="337">
        <f t="shared" si="97"/>
        <v>0</v>
      </c>
      <c r="AZ56" s="337">
        <f t="shared" si="97"/>
        <v>0</v>
      </c>
      <c r="BA56" s="337">
        <f t="shared" si="97"/>
        <v>0</v>
      </c>
      <c r="BB56" s="337">
        <f t="shared" si="97"/>
        <v>0</v>
      </c>
      <c r="BC56" s="337">
        <f t="shared" si="97"/>
        <v>0</v>
      </c>
      <c r="BD56" s="337">
        <f t="shared" si="97"/>
        <v>0</v>
      </c>
      <c r="BE56" s="337">
        <f t="shared" si="97"/>
        <v>0</v>
      </c>
      <c r="BF56" s="337">
        <f t="shared" si="97"/>
        <v>0</v>
      </c>
      <c r="BG56" s="337">
        <f t="shared" si="97"/>
        <v>0</v>
      </c>
      <c r="BH56" s="337">
        <f t="shared" si="97"/>
        <v>0</v>
      </c>
      <c r="BI56" s="337">
        <f t="shared" si="97"/>
        <v>0</v>
      </c>
      <c r="BJ56" s="337">
        <f t="shared" si="97"/>
        <v>0</v>
      </c>
      <c r="BK56" s="337">
        <f t="shared" si="97"/>
        <v>0</v>
      </c>
      <c r="BL56" s="337">
        <f t="shared" si="97"/>
        <v>0</v>
      </c>
      <c r="BM56" s="337">
        <f t="shared" si="97"/>
        <v>0</v>
      </c>
      <c r="BN56" s="337">
        <f t="shared" si="97"/>
        <v>0</v>
      </c>
      <c r="BO56" s="337">
        <f t="shared" si="97"/>
        <v>0</v>
      </c>
      <c r="BP56" s="337">
        <f t="shared" si="97"/>
        <v>0</v>
      </c>
      <c r="BQ56" s="337">
        <f t="shared" si="97"/>
        <v>0</v>
      </c>
      <c r="BR56" s="337">
        <f t="shared" si="97"/>
        <v>0</v>
      </c>
      <c r="BS56" s="337">
        <f t="shared" si="97"/>
        <v>0</v>
      </c>
      <c r="BT56" s="337">
        <f t="shared" si="97"/>
        <v>0</v>
      </c>
      <c r="BU56" s="337">
        <f t="shared" si="97"/>
        <v>0</v>
      </c>
      <c r="BV56" s="337">
        <f t="shared" si="97"/>
        <v>353</v>
      </c>
      <c r="BW56" s="337">
        <f t="shared" si="59"/>
        <v>0</v>
      </c>
      <c r="BX56" s="337">
        <f t="shared" si="60"/>
        <v>0</v>
      </c>
      <c r="BY56" s="337">
        <f t="shared" si="61"/>
        <v>0</v>
      </c>
      <c r="BZ56" s="337">
        <f t="shared" si="62"/>
        <v>0</v>
      </c>
      <c r="CA56" s="337">
        <f t="shared" si="63"/>
        <v>0</v>
      </c>
      <c r="CB56" s="337">
        <f t="shared" si="64"/>
        <v>0</v>
      </c>
      <c r="CC56" s="337">
        <f t="shared" si="65"/>
        <v>-5</v>
      </c>
      <c r="CD56" s="433" t="s">
        <v>385</v>
      </c>
    </row>
    <row r="57" spans="1:82" s="57" customFormat="1" ht="28.5">
      <c r="A57" s="458" t="s">
        <v>425</v>
      </c>
      <c r="B57" s="461" t="s">
        <v>426</v>
      </c>
      <c r="C57" s="462" t="s">
        <v>385</v>
      </c>
      <c r="D57" s="447" t="s">
        <v>385</v>
      </c>
      <c r="E57" s="448">
        <f t="shared" si="12"/>
        <v>0</v>
      </c>
      <c r="F57" s="448">
        <f t="shared" si="13"/>
        <v>0</v>
      </c>
      <c r="G57" s="448">
        <f t="shared" si="14"/>
        <v>0</v>
      </c>
      <c r="H57" s="448">
        <f t="shared" si="15"/>
        <v>0</v>
      </c>
      <c r="I57" s="448">
        <f t="shared" si="16"/>
        <v>0</v>
      </c>
      <c r="J57" s="448">
        <f t="shared" si="17"/>
        <v>0</v>
      </c>
      <c r="K57" s="448">
        <f t="shared" si="18"/>
        <v>358</v>
      </c>
      <c r="L57" s="448">
        <f>L58+L59</f>
        <v>0</v>
      </c>
      <c r="M57" s="448">
        <f t="shared" ref="M57:AM57" si="98">M58+M59</f>
        <v>0</v>
      </c>
      <c r="N57" s="448">
        <f t="shared" si="98"/>
        <v>0</v>
      </c>
      <c r="O57" s="448">
        <f t="shared" si="98"/>
        <v>0</v>
      </c>
      <c r="P57" s="448">
        <f t="shared" si="98"/>
        <v>0</v>
      </c>
      <c r="Q57" s="448">
        <f t="shared" si="98"/>
        <v>0</v>
      </c>
      <c r="R57" s="448">
        <f t="shared" si="98"/>
        <v>0</v>
      </c>
      <c r="S57" s="448">
        <f t="shared" si="98"/>
        <v>0</v>
      </c>
      <c r="T57" s="448">
        <f t="shared" si="98"/>
        <v>0</v>
      </c>
      <c r="U57" s="448">
        <f t="shared" si="98"/>
        <v>0</v>
      </c>
      <c r="V57" s="448">
        <f t="shared" si="98"/>
        <v>0</v>
      </c>
      <c r="W57" s="448">
        <f t="shared" si="98"/>
        <v>0</v>
      </c>
      <c r="X57" s="448">
        <f t="shared" si="98"/>
        <v>0</v>
      </c>
      <c r="Y57" s="448">
        <f t="shared" si="98"/>
        <v>0</v>
      </c>
      <c r="Z57" s="448">
        <f t="shared" si="98"/>
        <v>0</v>
      </c>
      <c r="AA57" s="448">
        <f t="shared" si="98"/>
        <v>0</v>
      </c>
      <c r="AB57" s="448">
        <f t="shared" si="98"/>
        <v>0</v>
      </c>
      <c r="AC57" s="448">
        <f t="shared" si="98"/>
        <v>0</v>
      </c>
      <c r="AD57" s="448">
        <f t="shared" si="98"/>
        <v>0</v>
      </c>
      <c r="AE57" s="448">
        <f t="shared" si="98"/>
        <v>0</v>
      </c>
      <c r="AF57" s="448">
        <f t="shared" si="98"/>
        <v>0</v>
      </c>
      <c r="AG57" s="448">
        <f t="shared" si="98"/>
        <v>0</v>
      </c>
      <c r="AH57" s="448">
        <f t="shared" si="98"/>
        <v>0</v>
      </c>
      <c r="AI57" s="448">
        <f t="shared" si="98"/>
        <v>0</v>
      </c>
      <c r="AJ57" s="448">
        <f t="shared" si="98"/>
        <v>0</v>
      </c>
      <c r="AK57" s="448">
        <f t="shared" si="98"/>
        <v>0</v>
      </c>
      <c r="AL57" s="448">
        <f t="shared" si="98"/>
        <v>0</v>
      </c>
      <c r="AM57" s="448">
        <f t="shared" si="98"/>
        <v>358</v>
      </c>
      <c r="AN57" s="448">
        <f t="shared" si="57"/>
        <v>0</v>
      </c>
      <c r="AO57" s="448">
        <f t="shared" si="3"/>
        <v>0</v>
      </c>
      <c r="AP57" s="448">
        <f t="shared" si="4"/>
        <v>0</v>
      </c>
      <c r="AQ57" s="448">
        <f t="shared" si="5"/>
        <v>0</v>
      </c>
      <c r="AR57" s="448">
        <f t="shared" si="6"/>
        <v>0</v>
      </c>
      <c r="AS57" s="448">
        <f t="shared" si="7"/>
        <v>0</v>
      </c>
      <c r="AT57" s="448">
        <f t="shared" si="8"/>
        <v>353</v>
      </c>
      <c r="AU57" s="448">
        <f>AU58+AU59</f>
        <v>0</v>
      </c>
      <c r="AV57" s="448">
        <f t="shared" ref="AV57:BV57" si="99">AV58+AV59</f>
        <v>0</v>
      </c>
      <c r="AW57" s="448">
        <f t="shared" si="99"/>
        <v>0</v>
      </c>
      <c r="AX57" s="448">
        <f t="shared" si="99"/>
        <v>0</v>
      </c>
      <c r="AY57" s="448">
        <f t="shared" si="99"/>
        <v>0</v>
      </c>
      <c r="AZ57" s="448">
        <f t="shared" si="99"/>
        <v>0</v>
      </c>
      <c r="BA57" s="448">
        <f t="shared" si="99"/>
        <v>0</v>
      </c>
      <c r="BB57" s="448">
        <f t="shared" si="99"/>
        <v>0</v>
      </c>
      <c r="BC57" s="448">
        <f t="shared" si="99"/>
        <v>0</v>
      </c>
      <c r="BD57" s="448">
        <f t="shared" si="99"/>
        <v>0</v>
      </c>
      <c r="BE57" s="448">
        <f t="shared" si="99"/>
        <v>0</v>
      </c>
      <c r="BF57" s="448">
        <f t="shared" si="99"/>
        <v>0</v>
      </c>
      <c r="BG57" s="448">
        <f t="shared" si="99"/>
        <v>0</v>
      </c>
      <c r="BH57" s="448">
        <f t="shared" si="99"/>
        <v>0</v>
      </c>
      <c r="BI57" s="448">
        <f t="shared" si="99"/>
        <v>0</v>
      </c>
      <c r="BJ57" s="448">
        <f t="shared" si="99"/>
        <v>0</v>
      </c>
      <c r="BK57" s="448">
        <f t="shared" si="99"/>
        <v>0</v>
      </c>
      <c r="BL57" s="448">
        <f t="shared" si="99"/>
        <v>0</v>
      </c>
      <c r="BM57" s="448">
        <f t="shared" si="99"/>
        <v>0</v>
      </c>
      <c r="BN57" s="448">
        <f t="shared" si="99"/>
        <v>0</v>
      </c>
      <c r="BO57" s="448">
        <f t="shared" si="99"/>
        <v>0</v>
      </c>
      <c r="BP57" s="448">
        <f t="shared" si="99"/>
        <v>0</v>
      </c>
      <c r="BQ57" s="448">
        <f t="shared" si="99"/>
        <v>0</v>
      </c>
      <c r="BR57" s="448">
        <f t="shared" si="99"/>
        <v>0</v>
      </c>
      <c r="BS57" s="448">
        <f t="shared" si="99"/>
        <v>0</v>
      </c>
      <c r="BT57" s="448">
        <f t="shared" si="99"/>
        <v>0</v>
      </c>
      <c r="BU57" s="448">
        <f t="shared" si="99"/>
        <v>0</v>
      </c>
      <c r="BV57" s="448">
        <f t="shared" si="99"/>
        <v>353</v>
      </c>
      <c r="BW57" s="448">
        <f t="shared" si="59"/>
        <v>0</v>
      </c>
      <c r="BX57" s="448">
        <f t="shared" si="60"/>
        <v>0</v>
      </c>
      <c r="BY57" s="448">
        <f t="shared" si="61"/>
        <v>0</v>
      </c>
      <c r="BZ57" s="448">
        <f t="shared" si="62"/>
        <v>0</v>
      </c>
      <c r="CA57" s="448">
        <f t="shared" si="63"/>
        <v>0</v>
      </c>
      <c r="CB57" s="448">
        <f t="shared" si="64"/>
        <v>0</v>
      </c>
      <c r="CC57" s="448">
        <f t="shared" si="65"/>
        <v>-5</v>
      </c>
      <c r="CD57" s="483" t="s">
        <v>385</v>
      </c>
    </row>
    <row r="58" spans="1:82" s="57" customFormat="1" ht="30">
      <c r="A58" s="397" t="s">
        <v>427</v>
      </c>
      <c r="B58" s="103" t="s">
        <v>428</v>
      </c>
      <c r="C58" s="104" t="s">
        <v>273</v>
      </c>
      <c r="D58" s="86" t="s">
        <v>385</v>
      </c>
      <c r="E58" s="242">
        <f t="shared" si="12"/>
        <v>0</v>
      </c>
      <c r="F58" s="242">
        <f t="shared" si="13"/>
        <v>0</v>
      </c>
      <c r="G58" s="242">
        <f t="shared" si="14"/>
        <v>0</v>
      </c>
      <c r="H58" s="242">
        <f t="shared" si="15"/>
        <v>0</v>
      </c>
      <c r="I58" s="242">
        <f t="shared" si="16"/>
        <v>0</v>
      </c>
      <c r="J58" s="242">
        <f t="shared" si="17"/>
        <v>0</v>
      </c>
      <c r="K58" s="242">
        <f t="shared" si="18"/>
        <v>253</v>
      </c>
      <c r="L58" s="244">
        <v>0</v>
      </c>
      <c r="M58" s="244">
        <v>0</v>
      </c>
      <c r="N58" s="244">
        <v>0</v>
      </c>
      <c r="O58" s="244">
        <v>0</v>
      </c>
      <c r="P58" s="244">
        <v>0</v>
      </c>
      <c r="Q58" s="244">
        <v>0</v>
      </c>
      <c r="R58" s="244">
        <v>0</v>
      </c>
      <c r="S58" s="244">
        <v>0</v>
      </c>
      <c r="T58" s="244">
        <v>0</v>
      </c>
      <c r="U58" s="244">
        <v>0</v>
      </c>
      <c r="V58" s="244">
        <v>0</v>
      </c>
      <c r="W58" s="244">
        <v>0</v>
      </c>
      <c r="X58" s="244">
        <v>0</v>
      </c>
      <c r="Y58" s="244">
        <v>0</v>
      </c>
      <c r="Z58" s="244">
        <v>0</v>
      </c>
      <c r="AA58" s="244">
        <v>0</v>
      </c>
      <c r="AB58" s="244">
        <v>0</v>
      </c>
      <c r="AC58" s="244">
        <v>0</v>
      </c>
      <c r="AD58" s="244">
        <v>0</v>
      </c>
      <c r="AE58" s="244">
        <v>0</v>
      </c>
      <c r="AF58" s="244">
        <v>0</v>
      </c>
      <c r="AG58" s="244">
        <v>0</v>
      </c>
      <c r="AH58" s="244">
        <v>0</v>
      </c>
      <c r="AI58" s="244">
        <v>0</v>
      </c>
      <c r="AJ58" s="244">
        <v>0</v>
      </c>
      <c r="AK58" s="244">
        <v>0</v>
      </c>
      <c r="AL58" s="244">
        <v>0</v>
      </c>
      <c r="AM58" s="244">
        <f>'13'!AM58</f>
        <v>253</v>
      </c>
      <c r="AN58" s="242">
        <f t="shared" si="57"/>
        <v>0</v>
      </c>
      <c r="AO58" s="242">
        <f t="shared" si="3"/>
        <v>0</v>
      </c>
      <c r="AP58" s="242">
        <f t="shared" si="4"/>
        <v>0</v>
      </c>
      <c r="AQ58" s="242">
        <f t="shared" si="5"/>
        <v>0</v>
      </c>
      <c r="AR58" s="242">
        <f t="shared" si="6"/>
        <v>0</v>
      </c>
      <c r="AS58" s="242">
        <f t="shared" si="7"/>
        <v>0</v>
      </c>
      <c r="AT58" s="242">
        <f t="shared" si="8"/>
        <v>243</v>
      </c>
      <c r="AU58" s="244">
        <v>0</v>
      </c>
      <c r="AV58" s="244">
        <v>0</v>
      </c>
      <c r="AW58" s="244">
        <v>0</v>
      </c>
      <c r="AX58" s="244">
        <v>0</v>
      </c>
      <c r="AY58" s="244">
        <v>0</v>
      </c>
      <c r="AZ58" s="244">
        <v>0</v>
      </c>
      <c r="BA58" s="244">
        <v>0</v>
      </c>
      <c r="BB58" s="244">
        <v>0</v>
      </c>
      <c r="BC58" s="244">
        <v>0</v>
      </c>
      <c r="BD58" s="244">
        <v>0</v>
      </c>
      <c r="BE58" s="244">
        <v>0</v>
      </c>
      <c r="BF58" s="244">
        <v>0</v>
      </c>
      <c r="BG58" s="244">
        <v>0</v>
      </c>
      <c r="BH58" s="244">
        <v>0</v>
      </c>
      <c r="BI58" s="244">
        <v>0</v>
      </c>
      <c r="BJ58" s="244">
        <v>0</v>
      </c>
      <c r="BK58" s="244">
        <v>0</v>
      </c>
      <c r="BL58" s="244">
        <v>0</v>
      </c>
      <c r="BM58" s="244">
        <v>0</v>
      </c>
      <c r="BN58" s="244">
        <v>0</v>
      </c>
      <c r="BO58" s="244">
        <v>0</v>
      </c>
      <c r="BP58" s="244">
        <v>0</v>
      </c>
      <c r="BQ58" s="244">
        <v>0</v>
      </c>
      <c r="BR58" s="244">
        <v>0</v>
      </c>
      <c r="BS58" s="244">
        <v>0</v>
      </c>
      <c r="BT58" s="244">
        <v>0</v>
      </c>
      <c r="BU58" s="244">
        <v>0</v>
      </c>
      <c r="BV58" s="244">
        <f>'13'!BV58</f>
        <v>243</v>
      </c>
      <c r="BW58" s="97">
        <f t="shared" si="59"/>
        <v>0</v>
      </c>
      <c r="BX58" s="97">
        <f t="shared" si="60"/>
        <v>0</v>
      </c>
      <c r="BY58" s="97">
        <f t="shared" si="61"/>
        <v>0</v>
      </c>
      <c r="BZ58" s="97">
        <f t="shared" si="62"/>
        <v>0</v>
      </c>
      <c r="CA58" s="97">
        <f t="shared" si="63"/>
        <v>0</v>
      </c>
      <c r="CB58" s="97">
        <f t="shared" si="64"/>
        <v>0</v>
      </c>
      <c r="CC58" s="97">
        <f t="shared" si="65"/>
        <v>-10</v>
      </c>
      <c r="CD58" s="319" t="s">
        <v>385</v>
      </c>
    </row>
    <row r="59" spans="1:82" s="57" customFormat="1" ht="30" customHeight="1">
      <c r="A59" s="397" t="s">
        <v>1062</v>
      </c>
      <c r="B59" s="103" t="s">
        <v>428</v>
      </c>
      <c r="C59" s="104" t="s">
        <v>1110</v>
      </c>
      <c r="D59" s="86" t="s">
        <v>385</v>
      </c>
      <c r="E59" s="242">
        <f t="shared" ref="E59:E72" si="100">L59+S59+Z59+AG59</f>
        <v>0</v>
      </c>
      <c r="F59" s="242">
        <f t="shared" ref="F59:F72" si="101">M59+T59+AA59+AH59</f>
        <v>0</v>
      </c>
      <c r="G59" s="242">
        <f t="shared" ref="G59:G72" si="102">N59+U59+AB59+AI59</f>
        <v>0</v>
      </c>
      <c r="H59" s="242">
        <f t="shared" ref="H59:H72" si="103">O59+V59+AC59+AJ59</f>
        <v>0</v>
      </c>
      <c r="I59" s="242">
        <f t="shared" ref="I59:I72" si="104">P59+W59+AD59+AK59</f>
        <v>0</v>
      </c>
      <c r="J59" s="242">
        <f t="shared" ref="J59:J72" si="105">Q59+X59+AE59+AL59</f>
        <v>0</v>
      </c>
      <c r="K59" s="242">
        <f t="shared" ref="K59:K72" si="106">R59+Y59+AF59+AM59</f>
        <v>105</v>
      </c>
      <c r="L59" s="244">
        <v>0</v>
      </c>
      <c r="M59" s="244">
        <v>0</v>
      </c>
      <c r="N59" s="244">
        <v>0</v>
      </c>
      <c r="O59" s="244">
        <v>0</v>
      </c>
      <c r="P59" s="244">
        <v>0</v>
      </c>
      <c r="Q59" s="244">
        <v>0</v>
      </c>
      <c r="R59" s="244">
        <v>0</v>
      </c>
      <c r="S59" s="244">
        <v>0</v>
      </c>
      <c r="T59" s="244">
        <v>0</v>
      </c>
      <c r="U59" s="244">
        <v>0</v>
      </c>
      <c r="V59" s="244">
        <v>0</v>
      </c>
      <c r="W59" s="244">
        <v>0</v>
      </c>
      <c r="X59" s="244">
        <v>0</v>
      </c>
      <c r="Y59" s="244">
        <v>0</v>
      </c>
      <c r="Z59" s="244">
        <v>0</v>
      </c>
      <c r="AA59" s="244">
        <v>0</v>
      </c>
      <c r="AB59" s="244">
        <v>0</v>
      </c>
      <c r="AC59" s="244">
        <v>0</v>
      </c>
      <c r="AD59" s="244">
        <v>0</v>
      </c>
      <c r="AE59" s="244">
        <v>0</v>
      </c>
      <c r="AF59" s="244">
        <v>0</v>
      </c>
      <c r="AG59" s="244">
        <v>0</v>
      </c>
      <c r="AH59" s="244">
        <v>0</v>
      </c>
      <c r="AI59" s="244">
        <v>0</v>
      </c>
      <c r="AJ59" s="244">
        <v>0</v>
      </c>
      <c r="AK59" s="244">
        <v>0</v>
      </c>
      <c r="AL59" s="244">
        <v>0</v>
      </c>
      <c r="AM59" s="244">
        <f>'13'!AM59</f>
        <v>105</v>
      </c>
      <c r="AN59" s="242">
        <f t="shared" si="57"/>
        <v>0</v>
      </c>
      <c r="AO59" s="242">
        <f t="shared" si="3"/>
        <v>0</v>
      </c>
      <c r="AP59" s="242">
        <f t="shared" si="4"/>
        <v>0</v>
      </c>
      <c r="AQ59" s="242">
        <f t="shared" si="5"/>
        <v>0</v>
      </c>
      <c r="AR59" s="242">
        <f t="shared" si="6"/>
        <v>0</v>
      </c>
      <c r="AS59" s="242">
        <f t="shared" si="7"/>
        <v>0</v>
      </c>
      <c r="AT59" s="242">
        <f t="shared" si="8"/>
        <v>110</v>
      </c>
      <c r="AU59" s="244">
        <v>0</v>
      </c>
      <c r="AV59" s="244">
        <v>0</v>
      </c>
      <c r="AW59" s="244">
        <v>0</v>
      </c>
      <c r="AX59" s="244">
        <v>0</v>
      </c>
      <c r="AY59" s="244">
        <v>0</v>
      </c>
      <c r="AZ59" s="244">
        <v>0</v>
      </c>
      <c r="BA59" s="244">
        <v>0</v>
      </c>
      <c r="BB59" s="244">
        <v>0</v>
      </c>
      <c r="BC59" s="244">
        <v>0</v>
      </c>
      <c r="BD59" s="244">
        <v>0</v>
      </c>
      <c r="BE59" s="244">
        <v>0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v>0</v>
      </c>
      <c r="BR59" s="244">
        <v>0</v>
      </c>
      <c r="BS59" s="244">
        <v>0</v>
      </c>
      <c r="BT59" s="244">
        <v>0</v>
      </c>
      <c r="BU59" s="244">
        <v>0</v>
      </c>
      <c r="BV59" s="244">
        <f>'13'!BV59</f>
        <v>110</v>
      </c>
      <c r="BW59" s="97">
        <f t="shared" si="59"/>
        <v>0</v>
      </c>
      <c r="BX59" s="97">
        <f t="shared" si="60"/>
        <v>0</v>
      </c>
      <c r="BY59" s="97">
        <f t="shared" si="61"/>
        <v>0</v>
      </c>
      <c r="BZ59" s="97">
        <f t="shared" si="62"/>
        <v>0</v>
      </c>
      <c r="CA59" s="97">
        <f t="shared" si="63"/>
        <v>0</v>
      </c>
      <c r="CB59" s="97">
        <f t="shared" si="64"/>
        <v>0</v>
      </c>
      <c r="CC59" s="97">
        <f t="shared" si="65"/>
        <v>5</v>
      </c>
      <c r="CD59" s="319" t="s">
        <v>385</v>
      </c>
    </row>
    <row r="60" spans="1:82" s="57" customFormat="1" ht="44.25" customHeight="1">
      <c r="A60" s="445" t="s">
        <v>1063</v>
      </c>
      <c r="B60" s="463" t="s">
        <v>1155</v>
      </c>
      <c r="C60" s="484" t="s">
        <v>385</v>
      </c>
      <c r="D60" s="447" t="s">
        <v>385</v>
      </c>
      <c r="E60" s="448">
        <f t="shared" si="100"/>
        <v>0</v>
      </c>
      <c r="F60" s="448">
        <f t="shared" si="101"/>
        <v>0</v>
      </c>
      <c r="G60" s="448">
        <f t="shared" si="102"/>
        <v>0</v>
      </c>
      <c r="H60" s="448">
        <f t="shared" si="103"/>
        <v>0</v>
      </c>
      <c r="I60" s="448">
        <f t="shared" si="104"/>
        <v>0</v>
      </c>
      <c r="J60" s="448">
        <f t="shared" si="105"/>
        <v>0</v>
      </c>
      <c r="K60" s="448">
        <f t="shared" si="106"/>
        <v>0</v>
      </c>
      <c r="L60" s="448">
        <v>0</v>
      </c>
      <c r="M60" s="448">
        <v>0</v>
      </c>
      <c r="N60" s="448">
        <v>0</v>
      </c>
      <c r="O60" s="448">
        <v>0</v>
      </c>
      <c r="P60" s="448">
        <v>0</v>
      </c>
      <c r="Q60" s="448">
        <v>0</v>
      </c>
      <c r="R60" s="448">
        <v>0</v>
      </c>
      <c r="S60" s="448">
        <v>0</v>
      </c>
      <c r="T60" s="448">
        <v>0</v>
      </c>
      <c r="U60" s="448">
        <v>0</v>
      </c>
      <c r="V60" s="448">
        <v>0</v>
      </c>
      <c r="W60" s="448">
        <v>0</v>
      </c>
      <c r="X60" s="448">
        <v>0</v>
      </c>
      <c r="Y60" s="448">
        <v>0</v>
      </c>
      <c r="Z60" s="448">
        <v>0</v>
      </c>
      <c r="AA60" s="448">
        <v>0</v>
      </c>
      <c r="AB60" s="448">
        <v>0</v>
      </c>
      <c r="AC60" s="448">
        <v>0</v>
      </c>
      <c r="AD60" s="448">
        <v>0</v>
      </c>
      <c r="AE60" s="448">
        <v>0</v>
      </c>
      <c r="AF60" s="448">
        <v>0</v>
      </c>
      <c r="AG60" s="448">
        <v>0</v>
      </c>
      <c r="AH60" s="448">
        <v>0</v>
      </c>
      <c r="AI60" s="448">
        <v>0</v>
      </c>
      <c r="AJ60" s="448">
        <v>0</v>
      </c>
      <c r="AK60" s="448">
        <v>0</v>
      </c>
      <c r="AL60" s="448">
        <v>0</v>
      </c>
      <c r="AM60" s="448">
        <v>0</v>
      </c>
      <c r="AN60" s="448">
        <f t="shared" si="57"/>
        <v>0</v>
      </c>
      <c r="AO60" s="448">
        <f t="shared" si="3"/>
        <v>0</v>
      </c>
      <c r="AP60" s="448">
        <f t="shared" si="4"/>
        <v>0</v>
      </c>
      <c r="AQ60" s="448">
        <f t="shared" si="5"/>
        <v>0</v>
      </c>
      <c r="AR60" s="448">
        <f t="shared" si="6"/>
        <v>0</v>
      </c>
      <c r="AS60" s="448">
        <f t="shared" si="7"/>
        <v>0</v>
      </c>
      <c r="AT60" s="448">
        <f t="shared" si="8"/>
        <v>0</v>
      </c>
      <c r="AU60" s="448">
        <v>0</v>
      </c>
      <c r="AV60" s="448">
        <v>0</v>
      </c>
      <c r="AW60" s="448">
        <v>0</v>
      </c>
      <c r="AX60" s="448">
        <v>0</v>
      </c>
      <c r="AY60" s="448">
        <v>0</v>
      </c>
      <c r="AZ60" s="448">
        <v>0</v>
      </c>
      <c r="BA60" s="448">
        <v>0</v>
      </c>
      <c r="BB60" s="448">
        <v>0</v>
      </c>
      <c r="BC60" s="448">
        <v>0</v>
      </c>
      <c r="BD60" s="448">
        <v>0</v>
      </c>
      <c r="BE60" s="448">
        <v>0</v>
      </c>
      <c r="BF60" s="448">
        <v>0</v>
      </c>
      <c r="BG60" s="448">
        <v>0</v>
      </c>
      <c r="BH60" s="448">
        <v>0</v>
      </c>
      <c r="BI60" s="448">
        <v>0</v>
      </c>
      <c r="BJ60" s="448">
        <v>0</v>
      </c>
      <c r="BK60" s="448">
        <v>0</v>
      </c>
      <c r="BL60" s="448">
        <v>0</v>
      </c>
      <c r="BM60" s="448">
        <v>0</v>
      </c>
      <c r="BN60" s="448">
        <v>0</v>
      </c>
      <c r="BO60" s="448">
        <v>0</v>
      </c>
      <c r="BP60" s="448">
        <v>0</v>
      </c>
      <c r="BQ60" s="448">
        <v>0</v>
      </c>
      <c r="BR60" s="448">
        <v>0</v>
      </c>
      <c r="BS60" s="448">
        <v>0</v>
      </c>
      <c r="BT60" s="448">
        <v>0</v>
      </c>
      <c r="BU60" s="448">
        <v>0</v>
      </c>
      <c r="BV60" s="448">
        <v>0</v>
      </c>
      <c r="BW60" s="448">
        <f t="shared" si="59"/>
        <v>0</v>
      </c>
      <c r="BX60" s="448">
        <f t="shared" si="60"/>
        <v>0</v>
      </c>
      <c r="BY60" s="448">
        <f t="shared" si="61"/>
        <v>0</v>
      </c>
      <c r="BZ60" s="448">
        <f t="shared" si="62"/>
        <v>0</v>
      </c>
      <c r="CA60" s="448">
        <f t="shared" si="63"/>
        <v>0</v>
      </c>
      <c r="CB60" s="448">
        <f t="shared" si="64"/>
        <v>0</v>
      </c>
      <c r="CC60" s="448">
        <f t="shared" si="65"/>
        <v>0</v>
      </c>
      <c r="CD60" s="483" t="s">
        <v>385</v>
      </c>
    </row>
    <row r="61" spans="1:82" s="57" customFormat="1" ht="44.25" customHeight="1">
      <c r="A61" s="445" t="s">
        <v>1064</v>
      </c>
      <c r="B61" s="463" t="s">
        <v>1156</v>
      </c>
      <c r="C61" s="484" t="s">
        <v>385</v>
      </c>
      <c r="D61" s="447" t="s">
        <v>385</v>
      </c>
      <c r="E61" s="448">
        <f t="shared" si="100"/>
        <v>0</v>
      </c>
      <c r="F61" s="448">
        <f t="shared" si="101"/>
        <v>0</v>
      </c>
      <c r="G61" s="448">
        <f t="shared" si="102"/>
        <v>0</v>
      </c>
      <c r="H61" s="448">
        <f t="shared" si="103"/>
        <v>0</v>
      </c>
      <c r="I61" s="448">
        <f t="shared" si="104"/>
        <v>0</v>
      </c>
      <c r="J61" s="448">
        <f t="shared" si="105"/>
        <v>0</v>
      </c>
      <c r="K61" s="448">
        <f t="shared" si="106"/>
        <v>0</v>
      </c>
      <c r="L61" s="448">
        <v>0</v>
      </c>
      <c r="M61" s="448">
        <v>0</v>
      </c>
      <c r="N61" s="448">
        <v>0</v>
      </c>
      <c r="O61" s="448">
        <v>0</v>
      </c>
      <c r="P61" s="448">
        <v>0</v>
      </c>
      <c r="Q61" s="448">
        <v>0</v>
      </c>
      <c r="R61" s="448">
        <v>0</v>
      </c>
      <c r="S61" s="448">
        <v>0</v>
      </c>
      <c r="T61" s="448">
        <v>0</v>
      </c>
      <c r="U61" s="448">
        <v>0</v>
      </c>
      <c r="V61" s="448">
        <v>0</v>
      </c>
      <c r="W61" s="448">
        <v>0</v>
      </c>
      <c r="X61" s="448">
        <v>0</v>
      </c>
      <c r="Y61" s="448">
        <v>0</v>
      </c>
      <c r="Z61" s="448">
        <v>0</v>
      </c>
      <c r="AA61" s="448">
        <v>0</v>
      </c>
      <c r="AB61" s="448">
        <v>0</v>
      </c>
      <c r="AC61" s="448">
        <v>0</v>
      </c>
      <c r="AD61" s="448">
        <v>0</v>
      </c>
      <c r="AE61" s="448">
        <v>0</v>
      </c>
      <c r="AF61" s="448">
        <v>0</v>
      </c>
      <c r="AG61" s="448">
        <v>0</v>
      </c>
      <c r="AH61" s="448">
        <v>0</v>
      </c>
      <c r="AI61" s="448">
        <v>0</v>
      </c>
      <c r="AJ61" s="448">
        <v>0</v>
      </c>
      <c r="AK61" s="448">
        <v>0</v>
      </c>
      <c r="AL61" s="448">
        <v>0</v>
      </c>
      <c r="AM61" s="448">
        <v>0</v>
      </c>
      <c r="AN61" s="448">
        <f t="shared" si="57"/>
        <v>0</v>
      </c>
      <c r="AO61" s="448">
        <f t="shared" si="3"/>
        <v>0</v>
      </c>
      <c r="AP61" s="448">
        <f t="shared" si="4"/>
        <v>0</v>
      </c>
      <c r="AQ61" s="448">
        <f t="shared" si="5"/>
        <v>0</v>
      </c>
      <c r="AR61" s="448">
        <f t="shared" si="6"/>
        <v>0</v>
      </c>
      <c r="AS61" s="448">
        <f t="shared" si="7"/>
        <v>0</v>
      </c>
      <c r="AT61" s="448">
        <f t="shared" si="8"/>
        <v>0</v>
      </c>
      <c r="AU61" s="448">
        <v>0</v>
      </c>
      <c r="AV61" s="448">
        <v>0</v>
      </c>
      <c r="AW61" s="448">
        <v>0</v>
      </c>
      <c r="AX61" s="448">
        <v>0</v>
      </c>
      <c r="AY61" s="448">
        <v>0</v>
      </c>
      <c r="AZ61" s="448">
        <v>0</v>
      </c>
      <c r="BA61" s="448">
        <v>0</v>
      </c>
      <c r="BB61" s="448">
        <v>0</v>
      </c>
      <c r="BC61" s="448">
        <v>0</v>
      </c>
      <c r="BD61" s="448">
        <v>0</v>
      </c>
      <c r="BE61" s="448">
        <v>0</v>
      </c>
      <c r="BF61" s="448">
        <v>0</v>
      </c>
      <c r="BG61" s="448">
        <v>0</v>
      </c>
      <c r="BH61" s="448">
        <v>0</v>
      </c>
      <c r="BI61" s="448">
        <v>0</v>
      </c>
      <c r="BJ61" s="448">
        <v>0</v>
      </c>
      <c r="BK61" s="448">
        <v>0</v>
      </c>
      <c r="BL61" s="448">
        <v>0</v>
      </c>
      <c r="BM61" s="448">
        <v>0</v>
      </c>
      <c r="BN61" s="448">
        <v>0</v>
      </c>
      <c r="BO61" s="448">
        <v>0</v>
      </c>
      <c r="BP61" s="448">
        <v>0</v>
      </c>
      <c r="BQ61" s="448">
        <v>0</v>
      </c>
      <c r="BR61" s="448">
        <v>0</v>
      </c>
      <c r="BS61" s="448">
        <v>0</v>
      </c>
      <c r="BT61" s="448">
        <v>0</v>
      </c>
      <c r="BU61" s="448">
        <v>0</v>
      </c>
      <c r="BV61" s="448">
        <v>0</v>
      </c>
      <c r="BW61" s="448">
        <f t="shared" si="59"/>
        <v>0</v>
      </c>
      <c r="BX61" s="448">
        <f t="shared" si="60"/>
        <v>0</v>
      </c>
      <c r="BY61" s="448">
        <f t="shared" si="61"/>
        <v>0</v>
      </c>
      <c r="BZ61" s="448">
        <f t="shared" si="62"/>
        <v>0</v>
      </c>
      <c r="CA61" s="448">
        <f t="shared" si="63"/>
        <v>0</v>
      </c>
      <c r="CB61" s="448">
        <f t="shared" si="64"/>
        <v>0</v>
      </c>
      <c r="CC61" s="448">
        <f t="shared" si="65"/>
        <v>0</v>
      </c>
      <c r="CD61" s="483" t="s">
        <v>385</v>
      </c>
    </row>
    <row r="62" spans="1:82" s="57" customFormat="1" ht="48.75" customHeight="1">
      <c r="A62" s="445" t="s">
        <v>1065</v>
      </c>
      <c r="B62" s="463" t="s">
        <v>1157</v>
      </c>
      <c r="C62" s="484" t="s">
        <v>385</v>
      </c>
      <c r="D62" s="447" t="s">
        <v>385</v>
      </c>
      <c r="E62" s="448">
        <f t="shared" si="100"/>
        <v>0</v>
      </c>
      <c r="F62" s="448">
        <f t="shared" si="101"/>
        <v>0</v>
      </c>
      <c r="G62" s="448">
        <f t="shared" si="102"/>
        <v>0</v>
      </c>
      <c r="H62" s="448">
        <f t="shared" si="103"/>
        <v>0</v>
      </c>
      <c r="I62" s="448">
        <f t="shared" si="104"/>
        <v>0</v>
      </c>
      <c r="J62" s="448">
        <f t="shared" si="105"/>
        <v>0</v>
      </c>
      <c r="K62" s="448">
        <f t="shared" si="106"/>
        <v>0</v>
      </c>
      <c r="L62" s="448">
        <v>0</v>
      </c>
      <c r="M62" s="448">
        <v>0</v>
      </c>
      <c r="N62" s="448">
        <v>0</v>
      </c>
      <c r="O62" s="448">
        <v>0</v>
      </c>
      <c r="P62" s="448">
        <v>0</v>
      </c>
      <c r="Q62" s="448">
        <v>0</v>
      </c>
      <c r="R62" s="448">
        <v>0</v>
      </c>
      <c r="S62" s="448">
        <v>0</v>
      </c>
      <c r="T62" s="448">
        <v>0</v>
      </c>
      <c r="U62" s="448">
        <v>0</v>
      </c>
      <c r="V62" s="448">
        <v>0</v>
      </c>
      <c r="W62" s="448">
        <v>0</v>
      </c>
      <c r="X62" s="448">
        <v>0</v>
      </c>
      <c r="Y62" s="448">
        <v>0</v>
      </c>
      <c r="Z62" s="448">
        <v>0</v>
      </c>
      <c r="AA62" s="448">
        <v>0</v>
      </c>
      <c r="AB62" s="448">
        <v>0</v>
      </c>
      <c r="AC62" s="448">
        <v>0</v>
      </c>
      <c r="AD62" s="448">
        <v>0</v>
      </c>
      <c r="AE62" s="448">
        <v>0</v>
      </c>
      <c r="AF62" s="448">
        <v>0</v>
      </c>
      <c r="AG62" s="448">
        <v>0</v>
      </c>
      <c r="AH62" s="448">
        <v>0</v>
      </c>
      <c r="AI62" s="448">
        <v>0</v>
      </c>
      <c r="AJ62" s="448">
        <v>0</v>
      </c>
      <c r="AK62" s="448">
        <v>0</v>
      </c>
      <c r="AL62" s="448">
        <v>0</v>
      </c>
      <c r="AM62" s="448">
        <v>0</v>
      </c>
      <c r="AN62" s="448">
        <f t="shared" si="57"/>
        <v>0</v>
      </c>
      <c r="AO62" s="448">
        <f t="shared" si="3"/>
        <v>0</v>
      </c>
      <c r="AP62" s="448">
        <f t="shared" si="4"/>
        <v>0</v>
      </c>
      <c r="AQ62" s="448">
        <f t="shared" si="5"/>
        <v>0</v>
      </c>
      <c r="AR62" s="448">
        <f t="shared" si="6"/>
        <v>0</v>
      </c>
      <c r="AS62" s="448">
        <f t="shared" si="7"/>
        <v>0</v>
      </c>
      <c r="AT62" s="448">
        <f t="shared" si="8"/>
        <v>0</v>
      </c>
      <c r="AU62" s="448">
        <v>0</v>
      </c>
      <c r="AV62" s="448">
        <v>0</v>
      </c>
      <c r="AW62" s="448">
        <v>0</v>
      </c>
      <c r="AX62" s="448">
        <v>0</v>
      </c>
      <c r="AY62" s="448">
        <v>0</v>
      </c>
      <c r="AZ62" s="448">
        <v>0</v>
      </c>
      <c r="BA62" s="448">
        <v>0</v>
      </c>
      <c r="BB62" s="448">
        <v>0</v>
      </c>
      <c r="BC62" s="448">
        <v>0</v>
      </c>
      <c r="BD62" s="448">
        <v>0</v>
      </c>
      <c r="BE62" s="448">
        <v>0</v>
      </c>
      <c r="BF62" s="448">
        <v>0</v>
      </c>
      <c r="BG62" s="448">
        <v>0</v>
      </c>
      <c r="BH62" s="448">
        <v>0</v>
      </c>
      <c r="BI62" s="448">
        <v>0</v>
      </c>
      <c r="BJ62" s="448">
        <v>0</v>
      </c>
      <c r="BK62" s="448">
        <v>0</v>
      </c>
      <c r="BL62" s="448">
        <v>0</v>
      </c>
      <c r="BM62" s="448">
        <v>0</v>
      </c>
      <c r="BN62" s="448">
        <v>0</v>
      </c>
      <c r="BO62" s="448">
        <v>0</v>
      </c>
      <c r="BP62" s="448">
        <v>0</v>
      </c>
      <c r="BQ62" s="448">
        <v>0</v>
      </c>
      <c r="BR62" s="448">
        <v>0</v>
      </c>
      <c r="BS62" s="448">
        <v>0</v>
      </c>
      <c r="BT62" s="448">
        <v>0</v>
      </c>
      <c r="BU62" s="448">
        <v>0</v>
      </c>
      <c r="BV62" s="448">
        <v>0</v>
      </c>
      <c r="BW62" s="448">
        <f t="shared" si="59"/>
        <v>0</v>
      </c>
      <c r="BX62" s="448">
        <f t="shared" si="60"/>
        <v>0</v>
      </c>
      <c r="BY62" s="448">
        <f t="shared" si="61"/>
        <v>0</v>
      </c>
      <c r="BZ62" s="448">
        <f t="shared" si="62"/>
        <v>0</v>
      </c>
      <c r="CA62" s="448">
        <f t="shared" si="63"/>
        <v>0</v>
      </c>
      <c r="CB62" s="448">
        <f t="shared" si="64"/>
        <v>0</v>
      </c>
      <c r="CC62" s="448">
        <f t="shared" si="65"/>
        <v>0</v>
      </c>
      <c r="CD62" s="483" t="s">
        <v>385</v>
      </c>
    </row>
    <row r="63" spans="1:82" s="57" customFormat="1" ht="54" customHeight="1">
      <c r="A63" s="445" t="s">
        <v>1066</v>
      </c>
      <c r="B63" s="463" t="s">
        <v>1158</v>
      </c>
      <c r="C63" s="484" t="s">
        <v>385</v>
      </c>
      <c r="D63" s="447" t="s">
        <v>385</v>
      </c>
      <c r="E63" s="448">
        <f t="shared" si="100"/>
        <v>0</v>
      </c>
      <c r="F63" s="448">
        <f t="shared" si="101"/>
        <v>0</v>
      </c>
      <c r="G63" s="448">
        <f t="shared" si="102"/>
        <v>0</v>
      </c>
      <c r="H63" s="448">
        <f t="shared" si="103"/>
        <v>0</v>
      </c>
      <c r="I63" s="448">
        <f t="shared" si="104"/>
        <v>0</v>
      </c>
      <c r="J63" s="448">
        <f t="shared" si="105"/>
        <v>0</v>
      </c>
      <c r="K63" s="448">
        <f t="shared" si="106"/>
        <v>0</v>
      </c>
      <c r="L63" s="448">
        <v>0</v>
      </c>
      <c r="M63" s="448">
        <v>0</v>
      </c>
      <c r="N63" s="448">
        <v>0</v>
      </c>
      <c r="O63" s="448">
        <v>0</v>
      </c>
      <c r="P63" s="448">
        <v>0</v>
      </c>
      <c r="Q63" s="448">
        <v>0</v>
      </c>
      <c r="R63" s="448">
        <v>0</v>
      </c>
      <c r="S63" s="448">
        <v>0</v>
      </c>
      <c r="T63" s="448">
        <v>0</v>
      </c>
      <c r="U63" s="448">
        <v>0</v>
      </c>
      <c r="V63" s="448">
        <v>0</v>
      </c>
      <c r="W63" s="448">
        <v>0</v>
      </c>
      <c r="X63" s="448">
        <v>0</v>
      </c>
      <c r="Y63" s="448">
        <v>0</v>
      </c>
      <c r="Z63" s="448">
        <v>0</v>
      </c>
      <c r="AA63" s="448">
        <v>0</v>
      </c>
      <c r="AB63" s="448">
        <v>0</v>
      </c>
      <c r="AC63" s="448">
        <v>0</v>
      </c>
      <c r="AD63" s="448">
        <v>0</v>
      </c>
      <c r="AE63" s="448">
        <v>0</v>
      </c>
      <c r="AF63" s="448">
        <v>0</v>
      </c>
      <c r="AG63" s="448">
        <v>0</v>
      </c>
      <c r="AH63" s="448">
        <v>0</v>
      </c>
      <c r="AI63" s="448">
        <v>0</v>
      </c>
      <c r="AJ63" s="448">
        <v>0</v>
      </c>
      <c r="AK63" s="448">
        <v>0</v>
      </c>
      <c r="AL63" s="448">
        <v>0</v>
      </c>
      <c r="AM63" s="448">
        <v>0</v>
      </c>
      <c r="AN63" s="448">
        <f t="shared" si="57"/>
        <v>0</v>
      </c>
      <c r="AO63" s="448">
        <f t="shared" si="3"/>
        <v>0</v>
      </c>
      <c r="AP63" s="448">
        <f t="shared" si="4"/>
        <v>0</v>
      </c>
      <c r="AQ63" s="448">
        <f t="shared" si="5"/>
        <v>0</v>
      </c>
      <c r="AR63" s="448">
        <f t="shared" si="6"/>
        <v>0</v>
      </c>
      <c r="AS63" s="448">
        <f t="shared" si="7"/>
        <v>0</v>
      </c>
      <c r="AT63" s="448">
        <f t="shared" si="8"/>
        <v>0</v>
      </c>
      <c r="AU63" s="448">
        <v>0</v>
      </c>
      <c r="AV63" s="448">
        <v>0</v>
      </c>
      <c r="AW63" s="448">
        <v>0</v>
      </c>
      <c r="AX63" s="448">
        <v>0</v>
      </c>
      <c r="AY63" s="448">
        <v>0</v>
      </c>
      <c r="AZ63" s="448">
        <v>0</v>
      </c>
      <c r="BA63" s="448">
        <v>0</v>
      </c>
      <c r="BB63" s="448">
        <v>0</v>
      </c>
      <c r="BC63" s="448">
        <v>0</v>
      </c>
      <c r="BD63" s="448">
        <v>0</v>
      </c>
      <c r="BE63" s="448">
        <v>0</v>
      </c>
      <c r="BF63" s="448">
        <v>0</v>
      </c>
      <c r="BG63" s="448">
        <v>0</v>
      </c>
      <c r="BH63" s="448">
        <v>0</v>
      </c>
      <c r="BI63" s="448">
        <v>0</v>
      </c>
      <c r="BJ63" s="448">
        <v>0</v>
      </c>
      <c r="BK63" s="448">
        <v>0</v>
      </c>
      <c r="BL63" s="448">
        <v>0</v>
      </c>
      <c r="BM63" s="448">
        <v>0</v>
      </c>
      <c r="BN63" s="448">
        <v>0</v>
      </c>
      <c r="BO63" s="448">
        <v>0</v>
      </c>
      <c r="BP63" s="448">
        <v>0</v>
      </c>
      <c r="BQ63" s="448">
        <v>0</v>
      </c>
      <c r="BR63" s="448">
        <v>0</v>
      </c>
      <c r="BS63" s="448">
        <v>0</v>
      </c>
      <c r="BT63" s="448">
        <v>0</v>
      </c>
      <c r="BU63" s="448">
        <v>0</v>
      </c>
      <c r="BV63" s="448">
        <v>0</v>
      </c>
      <c r="BW63" s="448">
        <f t="shared" si="59"/>
        <v>0</v>
      </c>
      <c r="BX63" s="448">
        <f t="shared" si="60"/>
        <v>0</v>
      </c>
      <c r="BY63" s="448">
        <f t="shared" si="61"/>
        <v>0</v>
      </c>
      <c r="BZ63" s="448">
        <f t="shared" si="62"/>
        <v>0</v>
      </c>
      <c r="CA63" s="448">
        <f t="shared" si="63"/>
        <v>0</v>
      </c>
      <c r="CB63" s="448">
        <f t="shared" si="64"/>
        <v>0</v>
      </c>
      <c r="CC63" s="448">
        <f t="shared" si="65"/>
        <v>0</v>
      </c>
      <c r="CD63" s="483" t="s">
        <v>385</v>
      </c>
    </row>
    <row r="64" spans="1:82" s="57" customFormat="1" ht="48.75" customHeight="1">
      <c r="A64" s="445" t="s">
        <v>1067</v>
      </c>
      <c r="B64" s="463" t="s">
        <v>1159</v>
      </c>
      <c r="C64" s="484" t="s">
        <v>385</v>
      </c>
      <c r="D64" s="447" t="s">
        <v>385</v>
      </c>
      <c r="E64" s="448">
        <f t="shared" si="100"/>
        <v>0</v>
      </c>
      <c r="F64" s="448">
        <f t="shared" si="101"/>
        <v>0</v>
      </c>
      <c r="G64" s="448">
        <f t="shared" si="102"/>
        <v>0</v>
      </c>
      <c r="H64" s="448">
        <f t="shared" si="103"/>
        <v>0</v>
      </c>
      <c r="I64" s="448">
        <f t="shared" si="104"/>
        <v>0</v>
      </c>
      <c r="J64" s="448">
        <f t="shared" si="105"/>
        <v>0</v>
      </c>
      <c r="K64" s="448">
        <f t="shared" si="106"/>
        <v>0</v>
      </c>
      <c r="L64" s="448">
        <v>0</v>
      </c>
      <c r="M64" s="448">
        <v>0</v>
      </c>
      <c r="N64" s="448">
        <v>0</v>
      </c>
      <c r="O64" s="448">
        <v>0</v>
      </c>
      <c r="P64" s="448">
        <v>0</v>
      </c>
      <c r="Q64" s="448">
        <v>0</v>
      </c>
      <c r="R64" s="448">
        <v>0</v>
      </c>
      <c r="S64" s="448">
        <v>0</v>
      </c>
      <c r="T64" s="448">
        <v>0</v>
      </c>
      <c r="U64" s="448">
        <v>0</v>
      </c>
      <c r="V64" s="448">
        <v>0</v>
      </c>
      <c r="W64" s="448">
        <v>0</v>
      </c>
      <c r="X64" s="448">
        <v>0</v>
      </c>
      <c r="Y64" s="448">
        <v>0</v>
      </c>
      <c r="Z64" s="448">
        <v>0</v>
      </c>
      <c r="AA64" s="448">
        <v>0</v>
      </c>
      <c r="AB64" s="448">
        <v>0</v>
      </c>
      <c r="AC64" s="448">
        <v>0</v>
      </c>
      <c r="AD64" s="448">
        <v>0</v>
      </c>
      <c r="AE64" s="448">
        <v>0</v>
      </c>
      <c r="AF64" s="448">
        <v>0</v>
      </c>
      <c r="AG64" s="448">
        <v>0</v>
      </c>
      <c r="AH64" s="448">
        <v>0</v>
      </c>
      <c r="AI64" s="448">
        <v>0</v>
      </c>
      <c r="AJ64" s="448">
        <v>0</v>
      </c>
      <c r="AK64" s="448">
        <v>0</v>
      </c>
      <c r="AL64" s="448">
        <v>0</v>
      </c>
      <c r="AM64" s="448">
        <v>0</v>
      </c>
      <c r="AN64" s="448">
        <f t="shared" si="57"/>
        <v>0</v>
      </c>
      <c r="AO64" s="448">
        <f t="shared" si="3"/>
        <v>0</v>
      </c>
      <c r="AP64" s="448">
        <f t="shared" si="4"/>
        <v>0</v>
      </c>
      <c r="AQ64" s="448">
        <f t="shared" si="5"/>
        <v>0</v>
      </c>
      <c r="AR64" s="448">
        <f t="shared" si="6"/>
        <v>0</v>
      </c>
      <c r="AS64" s="448">
        <f t="shared" si="7"/>
        <v>0</v>
      </c>
      <c r="AT64" s="448">
        <f t="shared" si="8"/>
        <v>0</v>
      </c>
      <c r="AU64" s="448">
        <v>0</v>
      </c>
      <c r="AV64" s="448">
        <v>0</v>
      </c>
      <c r="AW64" s="448">
        <v>0</v>
      </c>
      <c r="AX64" s="448">
        <v>0</v>
      </c>
      <c r="AY64" s="448">
        <v>0</v>
      </c>
      <c r="AZ64" s="448">
        <v>0</v>
      </c>
      <c r="BA64" s="448">
        <v>0</v>
      </c>
      <c r="BB64" s="448">
        <v>0</v>
      </c>
      <c r="BC64" s="448">
        <v>0</v>
      </c>
      <c r="BD64" s="448">
        <v>0</v>
      </c>
      <c r="BE64" s="448">
        <v>0</v>
      </c>
      <c r="BF64" s="448">
        <v>0</v>
      </c>
      <c r="BG64" s="448">
        <v>0</v>
      </c>
      <c r="BH64" s="448">
        <v>0</v>
      </c>
      <c r="BI64" s="448">
        <v>0</v>
      </c>
      <c r="BJ64" s="448">
        <v>0</v>
      </c>
      <c r="BK64" s="448">
        <v>0</v>
      </c>
      <c r="BL64" s="448">
        <v>0</v>
      </c>
      <c r="BM64" s="448">
        <v>0</v>
      </c>
      <c r="BN64" s="448">
        <v>0</v>
      </c>
      <c r="BO64" s="448">
        <v>0</v>
      </c>
      <c r="BP64" s="448">
        <v>0</v>
      </c>
      <c r="BQ64" s="448">
        <v>0</v>
      </c>
      <c r="BR64" s="448">
        <v>0</v>
      </c>
      <c r="BS64" s="448">
        <v>0</v>
      </c>
      <c r="BT64" s="448">
        <v>0</v>
      </c>
      <c r="BU64" s="448">
        <v>0</v>
      </c>
      <c r="BV64" s="448">
        <v>0</v>
      </c>
      <c r="BW64" s="448">
        <f t="shared" si="59"/>
        <v>0</v>
      </c>
      <c r="BX64" s="448">
        <f t="shared" si="60"/>
        <v>0</v>
      </c>
      <c r="BY64" s="448">
        <f t="shared" si="61"/>
        <v>0</v>
      </c>
      <c r="BZ64" s="448">
        <f t="shared" si="62"/>
        <v>0</v>
      </c>
      <c r="CA64" s="448">
        <f t="shared" si="63"/>
        <v>0</v>
      </c>
      <c r="CB64" s="448">
        <f t="shared" si="64"/>
        <v>0</v>
      </c>
      <c r="CC64" s="448">
        <f t="shared" si="65"/>
        <v>0</v>
      </c>
      <c r="CD64" s="483" t="s">
        <v>385</v>
      </c>
    </row>
    <row r="65" spans="1:82" s="57" customFormat="1" ht="50.25" customHeight="1">
      <c r="A65" s="445" t="s">
        <v>1068</v>
      </c>
      <c r="B65" s="463" t="s">
        <v>1160</v>
      </c>
      <c r="C65" s="484" t="s">
        <v>385</v>
      </c>
      <c r="D65" s="447" t="s">
        <v>385</v>
      </c>
      <c r="E65" s="448">
        <f t="shared" si="100"/>
        <v>0</v>
      </c>
      <c r="F65" s="448">
        <f t="shared" si="101"/>
        <v>0</v>
      </c>
      <c r="G65" s="448">
        <f t="shared" si="102"/>
        <v>0</v>
      </c>
      <c r="H65" s="448">
        <f t="shared" si="103"/>
        <v>0</v>
      </c>
      <c r="I65" s="448">
        <f t="shared" si="104"/>
        <v>0</v>
      </c>
      <c r="J65" s="448">
        <f t="shared" si="105"/>
        <v>0</v>
      </c>
      <c r="K65" s="448">
        <f t="shared" si="106"/>
        <v>0</v>
      </c>
      <c r="L65" s="448">
        <v>0</v>
      </c>
      <c r="M65" s="448">
        <v>0</v>
      </c>
      <c r="N65" s="448">
        <v>0</v>
      </c>
      <c r="O65" s="448">
        <v>0</v>
      </c>
      <c r="P65" s="448">
        <v>0</v>
      </c>
      <c r="Q65" s="448">
        <v>0</v>
      </c>
      <c r="R65" s="448">
        <v>0</v>
      </c>
      <c r="S65" s="448">
        <v>0</v>
      </c>
      <c r="T65" s="448">
        <v>0</v>
      </c>
      <c r="U65" s="448">
        <v>0</v>
      </c>
      <c r="V65" s="448">
        <v>0</v>
      </c>
      <c r="W65" s="448">
        <v>0</v>
      </c>
      <c r="X65" s="448">
        <v>0</v>
      </c>
      <c r="Y65" s="448">
        <v>0</v>
      </c>
      <c r="Z65" s="448">
        <v>0</v>
      </c>
      <c r="AA65" s="448">
        <v>0</v>
      </c>
      <c r="AB65" s="448">
        <v>0</v>
      </c>
      <c r="AC65" s="448">
        <v>0</v>
      </c>
      <c r="AD65" s="448">
        <v>0</v>
      </c>
      <c r="AE65" s="448">
        <v>0</v>
      </c>
      <c r="AF65" s="448">
        <v>0</v>
      </c>
      <c r="AG65" s="448">
        <v>0</v>
      </c>
      <c r="AH65" s="448">
        <v>0</v>
      </c>
      <c r="AI65" s="448">
        <v>0</v>
      </c>
      <c r="AJ65" s="448">
        <v>0</v>
      </c>
      <c r="AK65" s="448">
        <v>0</v>
      </c>
      <c r="AL65" s="448">
        <v>0</v>
      </c>
      <c r="AM65" s="448">
        <v>0</v>
      </c>
      <c r="AN65" s="448">
        <f t="shared" si="57"/>
        <v>0</v>
      </c>
      <c r="AO65" s="448">
        <f t="shared" si="3"/>
        <v>0</v>
      </c>
      <c r="AP65" s="448">
        <f t="shared" si="4"/>
        <v>0</v>
      </c>
      <c r="AQ65" s="448">
        <f t="shared" si="5"/>
        <v>0</v>
      </c>
      <c r="AR65" s="448">
        <f t="shared" si="6"/>
        <v>0</v>
      </c>
      <c r="AS65" s="448">
        <f t="shared" si="7"/>
        <v>0</v>
      </c>
      <c r="AT65" s="448">
        <f t="shared" si="8"/>
        <v>0</v>
      </c>
      <c r="AU65" s="448">
        <v>0</v>
      </c>
      <c r="AV65" s="448">
        <v>0</v>
      </c>
      <c r="AW65" s="448">
        <v>0</v>
      </c>
      <c r="AX65" s="448">
        <v>0</v>
      </c>
      <c r="AY65" s="448">
        <v>0</v>
      </c>
      <c r="AZ65" s="448">
        <v>0</v>
      </c>
      <c r="BA65" s="448">
        <v>0</v>
      </c>
      <c r="BB65" s="448">
        <v>0</v>
      </c>
      <c r="BC65" s="448">
        <v>0</v>
      </c>
      <c r="BD65" s="448">
        <v>0</v>
      </c>
      <c r="BE65" s="448">
        <v>0</v>
      </c>
      <c r="BF65" s="448">
        <v>0</v>
      </c>
      <c r="BG65" s="448">
        <v>0</v>
      </c>
      <c r="BH65" s="448">
        <v>0</v>
      </c>
      <c r="BI65" s="448">
        <v>0</v>
      </c>
      <c r="BJ65" s="448">
        <v>0</v>
      </c>
      <c r="BK65" s="448">
        <v>0</v>
      </c>
      <c r="BL65" s="448">
        <v>0</v>
      </c>
      <c r="BM65" s="448">
        <v>0</v>
      </c>
      <c r="BN65" s="448">
        <v>0</v>
      </c>
      <c r="BO65" s="448">
        <v>0</v>
      </c>
      <c r="BP65" s="448">
        <v>0</v>
      </c>
      <c r="BQ65" s="448">
        <v>0</v>
      </c>
      <c r="BR65" s="448">
        <v>0</v>
      </c>
      <c r="BS65" s="448">
        <v>0</v>
      </c>
      <c r="BT65" s="448">
        <v>0</v>
      </c>
      <c r="BU65" s="448">
        <v>0</v>
      </c>
      <c r="BV65" s="448">
        <v>0</v>
      </c>
      <c r="BW65" s="448">
        <f t="shared" si="59"/>
        <v>0</v>
      </c>
      <c r="BX65" s="448">
        <f t="shared" si="60"/>
        <v>0</v>
      </c>
      <c r="BY65" s="448">
        <f t="shared" si="61"/>
        <v>0</v>
      </c>
      <c r="BZ65" s="448">
        <f t="shared" si="62"/>
        <v>0</v>
      </c>
      <c r="CA65" s="448">
        <f t="shared" si="63"/>
        <v>0</v>
      </c>
      <c r="CB65" s="448">
        <f t="shared" si="64"/>
        <v>0</v>
      </c>
      <c r="CC65" s="448">
        <f t="shared" si="65"/>
        <v>0</v>
      </c>
      <c r="CD65" s="483" t="s">
        <v>385</v>
      </c>
    </row>
    <row r="66" spans="1:82" s="57" customFormat="1" ht="54" customHeight="1">
      <c r="A66" s="445" t="s">
        <v>1161</v>
      </c>
      <c r="B66" s="463" t="s">
        <v>1162</v>
      </c>
      <c r="C66" s="484" t="s">
        <v>385</v>
      </c>
      <c r="D66" s="447" t="s">
        <v>385</v>
      </c>
      <c r="E66" s="448">
        <f t="shared" si="100"/>
        <v>0</v>
      </c>
      <c r="F66" s="448">
        <f t="shared" si="101"/>
        <v>0</v>
      </c>
      <c r="G66" s="448">
        <f t="shared" si="102"/>
        <v>0</v>
      </c>
      <c r="H66" s="448">
        <f t="shared" si="103"/>
        <v>0</v>
      </c>
      <c r="I66" s="448">
        <f t="shared" si="104"/>
        <v>0</v>
      </c>
      <c r="J66" s="448">
        <f t="shared" si="105"/>
        <v>0</v>
      </c>
      <c r="K66" s="448">
        <f t="shared" si="106"/>
        <v>0</v>
      </c>
      <c r="L66" s="448">
        <v>0</v>
      </c>
      <c r="M66" s="448">
        <v>0</v>
      </c>
      <c r="N66" s="448">
        <v>0</v>
      </c>
      <c r="O66" s="448">
        <v>0</v>
      </c>
      <c r="P66" s="448">
        <v>0</v>
      </c>
      <c r="Q66" s="448">
        <v>0</v>
      </c>
      <c r="R66" s="448">
        <v>0</v>
      </c>
      <c r="S66" s="448">
        <v>0</v>
      </c>
      <c r="T66" s="448">
        <v>0</v>
      </c>
      <c r="U66" s="448">
        <v>0</v>
      </c>
      <c r="V66" s="448">
        <v>0</v>
      </c>
      <c r="W66" s="448">
        <v>0</v>
      </c>
      <c r="X66" s="448">
        <v>0</v>
      </c>
      <c r="Y66" s="448">
        <v>0</v>
      </c>
      <c r="Z66" s="448">
        <v>0</v>
      </c>
      <c r="AA66" s="448">
        <v>0</v>
      </c>
      <c r="AB66" s="448">
        <v>0</v>
      </c>
      <c r="AC66" s="448">
        <v>0</v>
      </c>
      <c r="AD66" s="448">
        <v>0</v>
      </c>
      <c r="AE66" s="448">
        <v>0</v>
      </c>
      <c r="AF66" s="448">
        <v>0</v>
      </c>
      <c r="AG66" s="448">
        <v>0</v>
      </c>
      <c r="AH66" s="448">
        <v>0</v>
      </c>
      <c r="AI66" s="448">
        <v>0</v>
      </c>
      <c r="AJ66" s="448">
        <v>0</v>
      </c>
      <c r="AK66" s="448">
        <v>0</v>
      </c>
      <c r="AL66" s="448">
        <v>0</v>
      </c>
      <c r="AM66" s="448">
        <v>0</v>
      </c>
      <c r="AN66" s="448">
        <f t="shared" si="57"/>
        <v>0</v>
      </c>
      <c r="AO66" s="448">
        <f t="shared" si="3"/>
        <v>0</v>
      </c>
      <c r="AP66" s="448">
        <f t="shared" si="4"/>
        <v>0</v>
      </c>
      <c r="AQ66" s="448">
        <f t="shared" si="5"/>
        <v>0</v>
      </c>
      <c r="AR66" s="448">
        <f t="shared" si="6"/>
        <v>0</v>
      </c>
      <c r="AS66" s="448">
        <f t="shared" si="7"/>
        <v>0</v>
      </c>
      <c r="AT66" s="448">
        <f t="shared" si="8"/>
        <v>0</v>
      </c>
      <c r="AU66" s="448">
        <v>0</v>
      </c>
      <c r="AV66" s="448">
        <v>0</v>
      </c>
      <c r="AW66" s="448">
        <v>0</v>
      </c>
      <c r="AX66" s="448">
        <v>0</v>
      </c>
      <c r="AY66" s="448">
        <v>0</v>
      </c>
      <c r="AZ66" s="448">
        <v>0</v>
      </c>
      <c r="BA66" s="448">
        <v>0</v>
      </c>
      <c r="BB66" s="448">
        <v>0</v>
      </c>
      <c r="BC66" s="448">
        <v>0</v>
      </c>
      <c r="BD66" s="448">
        <v>0</v>
      </c>
      <c r="BE66" s="448">
        <v>0</v>
      </c>
      <c r="BF66" s="448">
        <v>0</v>
      </c>
      <c r="BG66" s="448">
        <v>0</v>
      </c>
      <c r="BH66" s="448">
        <v>0</v>
      </c>
      <c r="BI66" s="448">
        <v>0</v>
      </c>
      <c r="BJ66" s="448">
        <v>0</v>
      </c>
      <c r="BK66" s="448">
        <v>0</v>
      </c>
      <c r="BL66" s="448">
        <v>0</v>
      </c>
      <c r="BM66" s="448">
        <v>0</v>
      </c>
      <c r="BN66" s="448">
        <v>0</v>
      </c>
      <c r="BO66" s="448">
        <v>0</v>
      </c>
      <c r="BP66" s="448">
        <v>0</v>
      </c>
      <c r="BQ66" s="448">
        <v>0</v>
      </c>
      <c r="BR66" s="448">
        <v>0</v>
      </c>
      <c r="BS66" s="448">
        <v>0</v>
      </c>
      <c r="BT66" s="448">
        <v>0</v>
      </c>
      <c r="BU66" s="448">
        <v>0</v>
      </c>
      <c r="BV66" s="448">
        <v>0</v>
      </c>
      <c r="BW66" s="448">
        <f t="shared" si="59"/>
        <v>0</v>
      </c>
      <c r="BX66" s="448">
        <f t="shared" si="60"/>
        <v>0</v>
      </c>
      <c r="BY66" s="448">
        <f t="shared" si="61"/>
        <v>0</v>
      </c>
      <c r="BZ66" s="448">
        <f t="shared" si="62"/>
        <v>0</v>
      </c>
      <c r="CA66" s="448">
        <f t="shared" si="63"/>
        <v>0</v>
      </c>
      <c r="CB66" s="448">
        <f t="shared" si="64"/>
        <v>0</v>
      </c>
      <c r="CC66" s="448">
        <f t="shared" si="65"/>
        <v>0</v>
      </c>
      <c r="CD66" s="483" t="s">
        <v>385</v>
      </c>
    </row>
    <row r="67" spans="1:82" s="57" customFormat="1" ht="48" customHeight="1">
      <c r="A67" s="417" t="s">
        <v>1163</v>
      </c>
      <c r="B67" s="418" t="s">
        <v>1164</v>
      </c>
      <c r="C67" s="434" t="s">
        <v>385</v>
      </c>
      <c r="D67" s="336" t="s">
        <v>385</v>
      </c>
      <c r="E67" s="337">
        <f t="shared" si="100"/>
        <v>0</v>
      </c>
      <c r="F67" s="337">
        <f t="shared" si="101"/>
        <v>0</v>
      </c>
      <c r="G67" s="337">
        <f t="shared" si="102"/>
        <v>0</v>
      </c>
      <c r="H67" s="337">
        <f t="shared" si="103"/>
        <v>0</v>
      </c>
      <c r="I67" s="337">
        <f t="shared" si="104"/>
        <v>0</v>
      </c>
      <c r="J67" s="337">
        <f t="shared" si="105"/>
        <v>0</v>
      </c>
      <c r="K67" s="337">
        <f t="shared" si="106"/>
        <v>0</v>
      </c>
      <c r="L67" s="337">
        <v>0</v>
      </c>
      <c r="M67" s="337">
        <v>0</v>
      </c>
      <c r="N67" s="337">
        <v>0</v>
      </c>
      <c r="O67" s="337">
        <v>0</v>
      </c>
      <c r="P67" s="337">
        <v>0</v>
      </c>
      <c r="Q67" s="337">
        <v>0</v>
      </c>
      <c r="R67" s="337">
        <v>0</v>
      </c>
      <c r="S67" s="337">
        <v>0</v>
      </c>
      <c r="T67" s="337">
        <v>0</v>
      </c>
      <c r="U67" s="337">
        <v>0</v>
      </c>
      <c r="V67" s="337">
        <v>0</v>
      </c>
      <c r="W67" s="337">
        <v>0</v>
      </c>
      <c r="X67" s="337">
        <v>0</v>
      </c>
      <c r="Y67" s="337">
        <v>0</v>
      </c>
      <c r="Z67" s="337">
        <v>0</v>
      </c>
      <c r="AA67" s="337">
        <v>0</v>
      </c>
      <c r="AB67" s="337">
        <v>0</v>
      </c>
      <c r="AC67" s="337">
        <v>0</v>
      </c>
      <c r="AD67" s="337">
        <v>0</v>
      </c>
      <c r="AE67" s="337">
        <v>0</v>
      </c>
      <c r="AF67" s="337">
        <v>0</v>
      </c>
      <c r="AG67" s="337">
        <v>0</v>
      </c>
      <c r="AH67" s="337">
        <v>0</v>
      </c>
      <c r="AI67" s="337">
        <v>0</v>
      </c>
      <c r="AJ67" s="337">
        <v>0</v>
      </c>
      <c r="AK67" s="337">
        <v>0</v>
      </c>
      <c r="AL67" s="337">
        <v>0</v>
      </c>
      <c r="AM67" s="337">
        <v>0</v>
      </c>
      <c r="AN67" s="337">
        <f t="shared" si="57"/>
        <v>0</v>
      </c>
      <c r="AO67" s="337">
        <f t="shared" si="3"/>
        <v>0</v>
      </c>
      <c r="AP67" s="337">
        <f t="shared" si="4"/>
        <v>0</v>
      </c>
      <c r="AQ67" s="337">
        <f t="shared" si="5"/>
        <v>0</v>
      </c>
      <c r="AR67" s="337">
        <f t="shared" si="6"/>
        <v>0</v>
      </c>
      <c r="AS67" s="337">
        <f t="shared" si="7"/>
        <v>0</v>
      </c>
      <c r="AT67" s="337">
        <f t="shared" si="8"/>
        <v>0</v>
      </c>
      <c r="AU67" s="337">
        <v>0</v>
      </c>
      <c r="AV67" s="337">
        <v>0</v>
      </c>
      <c r="AW67" s="337">
        <v>0</v>
      </c>
      <c r="AX67" s="337">
        <v>0</v>
      </c>
      <c r="AY67" s="337">
        <v>0</v>
      </c>
      <c r="AZ67" s="337">
        <v>0</v>
      </c>
      <c r="BA67" s="337">
        <v>0</v>
      </c>
      <c r="BB67" s="337">
        <v>0</v>
      </c>
      <c r="BC67" s="337">
        <v>0</v>
      </c>
      <c r="BD67" s="337">
        <v>0</v>
      </c>
      <c r="BE67" s="337">
        <v>0</v>
      </c>
      <c r="BF67" s="337">
        <v>0</v>
      </c>
      <c r="BG67" s="337">
        <v>0</v>
      </c>
      <c r="BH67" s="337">
        <v>0</v>
      </c>
      <c r="BI67" s="337">
        <v>0</v>
      </c>
      <c r="BJ67" s="337">
        <v>0</v>
      </c>
      <c r="BK67" s="337">
        <v>0</v>
      </c>
      <c r="BL67" s="337">
        <v>0</v>
      </c>
      <c r="BM67" s="337">
        <v>0</v>
      </c>
      <c r="BN67" s="337">
        <v>0</v>
      </c>
      <c r="BO67" s="337">
        <v>0</v>
      </c>
      <c r="BP67" s="337">
        <v>0</v>
      </c>
      <c r="BQ67" s="337">
        <v>0</v>
      </c>
      <c r="BR67" s="337">
        <v>0</v>
      </c>
      <c r="BS67" s="337">
        <v>0</v>
      </c>
      <c r="BT67" s="337">
        <v>0</v>
      </c>
      <c r="BU67" s="337">
        <v>0</v>
      </c>
      <c r="BV67" s="337">
        <v>0</v>
      </c>
      <c r="BW67" s="337">
        <f t="shared" si="59"/>
        <v>0</v>
      </c>
      <c r="BX67" s="337">
        <f t="shared" si="60"/>
        <v>0</v>
      </c>
      <c r="BY67" s="337">
        <f t="shared" si="61"/>
        <v>0</v>
      </c>
      <c r="BZ67" s="337">
        <f t="shared" si="62"/>
        <v>0</v>
      </c>
      <c r="CA67" s="337">
        <f t="shared" si="63"/>
        <v>0</v>
      </c>
      <c r="CB67" s="337">
        <f t="shared" si="64"/>
        <v>0</v>
      </c>
      <c r="CC67" s="337">
        <f t="shared" si="65"/>
        <v>0</v>
      </c>
      <c r="CD67" s="433" t="s">
        <v>385</v>
      </c>
    </row>
    <row r="68" spans="1:82" s="57" customFormat="1" ht="35.25" customHeight="1">
      <c r="A68" s="464" t="s">
        <v>1165</v>
      </c>
      <c r="B68" s="465" t="s">
        <v>1166</v>
      </c>
      <c r="C68" s="484" t="s">
        <v>385</v>
      </c>
      <c r="D68" s="447" t="s">
        <v>385</v>
      </c>
      <c r="E68" s="448">
        <f t="shared" si="100"/>
        <v>0</v>
      </c>
      <c r="F68" s="448">
        <f t="shared" si="101"/>
        <v>0</v>
      </c>
      <c r="G68" s="448">
        <f t="shared" si="102"/>
        <v>0</v>
      </c>
      <c r="H68" s="448">
        <f t="shared" si="103"/>
        <v>0</v>
      </c>
      <c r="I68" s="448">
        <f t="shared" si="104"/>
        <v>0</v>
      </c>
      <c r="J68" s="448">
        <f t="shared" si="105"/>
        <v>0</v>
      </c>
      <c r="K68" s="448">
        <f t="shared" si="106"/>
        <v>0</v>
      </c>
      <c r="L68" s="448">
        <v>0</v>
      </c>
      <c r="M68" s="448">
        <v>0</v>
      </c>
      <c r="N68" s="448">
        <v>0</v>
      </c>
      <c r="O68" s="448">
        <v>0</v>
      </c>
      <c r="P68" s="448">
        <v>0</v>
      </c>
      <c r="Q68" s="448">
        <v>0</v>
      </c>
      <c r="R68" s="448">
        <v>0</v>
      </c>
      <c r="S68" s="448">
        <v>0</v>
      </c>
      <c r="T68" s="448">
        <v>0</v>
      </c>
      <c r="U68" s="448">
        <v>0</v>
      </c>
      <c r="V68" s="448">
        <v>0</v>
      </c>
      <c r="W68" s="448">
        <v>0</v>
      </c>
      <c r="X68" s="448">
        <v>0</v>
      </c>
      <c r="Y68" s="448">
        <v>0</v>
      </c>
      <c r="Z68" s="448">
        <v>0</v>
      </c>
      <c r="AA68" s="448">
        <v>0</v>
      </c>
      <c r="AB68" s="448">
        <v>0</v>
      </c>
      <c r="AC68" s="448">
        <v>0</v>
      </c>
      <c r="AD68" s="448">
        <v>0</v>
      </c>
      <c r="AE68" s="448">
        <v>0</v>
      </c>
      <c r="AF68" s="448">
        <v>0</v>
      </c>
      <c r="AG68" s="448">
        <v>0</v>
      </c>
      <c r="AH68" s="448">
        <v>0</v>
      </c>
      <c r="AI68" s="448">
        <v>0</v>
      </c>
      <c r="AJ68" s="448">
        <v>0</v>
      </c>
      <c r="AK68" s="448">
        <v>0</v>
      </c>
      <c r="AL68" s="448">
        <v>0</v>
      </c>
      <c r="AM68" s="448">
        <v>0</v>
      </c>
      <c r="AN68" s="448">
        <f t="shared" si="57"/>
        <v>0</v>
      </c>
      <c r="AO68" s="448">
        <f t="shared" si="3"/>
        <v>0</v>
      </c>
      <c r="AP68" s="448">
        <f t="shared" si="4"/>
        <v>0</v>
      </c>
      <c r="AQ68" s="448">
        <f t="shared" si="5"/>
        <v>0</v>
      </c>
      <c r="AR68" s="448">
        <f t="shared" si="6"/>
        <v>0</v>
      </c>
      <c r="AS68" s="448">
        <f t="shared" si="7"/>
        <v>0</v>
      </c>
      <c r="AT68" s="448">
        <f t="shared" si="8"/>
        <v>0</v>
      </c>
      <c r="AU68" s="448">
        <v>0</v>
      </c>
      <c r="AV68" s="448">
        <v>0</v>
      </c>
      <c r="AW68" s="448">
        <v>0</v>
      </c>
      <c r="AX68" s="448">
        <v>0</v>
      </c>
      <c r="AY68" s="448">
        <v>0</v>
      </c>
      <c r="AZ68" s="448">
        <v>0</v>
      </c>
      <c r="BA68" s="448">
        <v>0</v>
      </c>
      <c r="BB68" s="448">
        <v>0</v>
      </c>
      <c r="BC68" s="448">
        <v>0</v>
      </c>
      <c r="BD68" s="448">
        <v>0</v>
      </c>
      <c r="BE68" s="448">
        <v>0</v>
      </c>
      <c r="BF68" s="448">
        <v>0</v>
      </c>
      <c r="BG68" s="448">
        <v>0</v>
      </c>
      <c r="BH68" s="448">
        <v>0</v>
      </c>
      <c r="BI68" s="448">
        <v>0</v>
      </c>
      <c r="BJ68" s="448">
        <v>0</v>
      </c>
      <c r="BK68" s="448">
        <v>0</v>
      </c>
      <c r="BL68" s="448">
        <v>0</v>
      </c>
      <c r="BM68" s="448">
        <v>0</v>
      </c>
      <c r="BN68" s="448">
        <v>0</v>
      </c>
      <c r="BO68" s="448">
        <v>0</v>
      </c>
      <c r="BP68" s="448">
        <v>0</v>
      </c>
      <c r="BQ68" s="448">
        <v>0</v>
      </c>
      <c r="BR68" s="448">
        <v>0</v>
      </c>
      <c r="BS68" s="448">
        <v>0</v>
      </c>
      <c r="BT68" s="448">
        <v>0</v>
      </c>
      <c r="BU68" s="448">
        <v>0</v>
      </c>
      <c r="BV68" s="448">
        <v>0</v>
      </c>
      <c r="BW68" s="448">
        <f t="shared" si="59"/>
        <v>0</v>
      </c>
      <c r="BX68" s="448">
        <f t="shared" si="60"/>
        <v>0</v>
      </c>
      <c r="BY68" s="448">
        <f t="shared" si="61"/>
        <v>0</v>
      </c>
      <c r="BZ68" s="448">
        <f t="shared" si="62"/>
        <v>0</v>
      </c>
      <c r="CA68" s="448">
        <f t="shared" si="63"/>
        <v>0</v>
      </c>
      <c r="CB68" s="448">
        <f t="shared" si="64"/>
        <v>0</v>
      </c>
      <c r="CC68" s="448">
        <f t="shared" si="65"/>
        <v>0</v>
      </c>
      <c r="CD68" s="483" t="s">
        <v>385</v>
      </c>
    </row>
    <row r="69" spans="1:82" s="57" customFormat="1" ht="47.25" customHeight="1">
      <c r="A69" s="464" t="s">
        <v>1167</v>
      </c>
      <c r="B69" s="465" t="s">
        <v>1168</v>
      </c>
      <c r="C69" s="484" t="s">
        <v>385</v>
      </c>
      <c r="D69" s="447" t="s">
        <v>385</v>
      </c>
      <c r="E69" s="448">
        <f t="shared" si="100"/>
        <v>0</v>
      </c>
      <c r="F69" s="448">
        <f t="shared" si="101"/>
        <v>0</v>
      </c>
      <c r="G69" s="448">
        <f t="shared" si="102"/>
        <v>0</v>
      </c>
      <c r="H69" s="448">
        <f t="shared" si="103"/>
        <v>0</v>
      </c>
      <c r="I69" s="448">
        <f t="shared" si="104"/>
        <v>0</v>
      </c>
      <c r="J69" s="448">
        <f t="shared" si="105"/>
        <v>0</v>
      </c>
      <c r="K69" s="448">
        <f t="shared" si="106"/>
        <v>0</v>
      </c>
      <c r="L69" s="448">
        <v>0</v>
      </c>
      <c r="M69" s="448">
        <v>0</v>
      </c>
      <c r="N69" s="448">
        <v>0</v>
      </c>
      <c r="O69" s="448">
        <v>0</v>
      </c>
      <c r="P69" s="448">
        <v>0</v>
      </c>
      <c r="Q69" s="448">
        <v>0</v>
      </c>
      <c r="R69" s="448">
        <v>0</v>
      </c>
      <c r="S69" s="448">
        <v>0</v>
      </c>
      <c r="T69" s="448">
        <v>0</v>
      </c>
      <c r="U69" s="448">
        <v>0</v>
      </c>
      <c r="V69" s="448">
        <v>0</v>
      </c>
      <c r="W69" s="448">
        <v>0</v>
      </c>
      <c r="X69" s="448">
        <v>0</v>
      </c>
      <c r="Y69" s="448">
        <v>0</v>
      </c>
      <c r="Z69" s="448">
        <v>0</v>
      </c>
      <c r="AA69" s="448">
        <v>0</v>
      </c>
      <c r="AB69" s="448">
        <v>0</v>
      </c>
      <c r="AC69" s="448">
        <v>0</v>
      </c>
      <c r="AD69" s="448">
        <v>0</v>
      </c>
      <c r="AE69" s="448">
        <v>0</v>
      </c>
      <c r="AF69" s="448">
        <v>0</v>
      </c>
      <c r="AG69" s="448">
        <v>0</v>
      </c>
      <c r="AH69" s="448">
        <v>0</v>
      </c>
      <c r="AI69" s="448">
        <v>0</v>
      </c>
      <c r="AJ69" s="448">
        <v>0</v>
      </c>
      <c r="AK69" s="448">
        <v>0</v>
      </c>
      <c r="AL69" s="448">
        <v>0</v>
      </c>
      <c r="AM69" s="448">
        <v>0</v>
      </c>
      <c r="AN69" s="448">
        <f t="shared" si="57"/>
        <v>0</v>
      </c>
      <c r="AO69" s="448">
        <f t="shared" si="3"/>
        <v>0</v>
      </c>
      <c r="AP69" s="448">
        <f t="shared" si="4"/>
        <v>0</v>
      </c>
      <c r="AQ69" s="448">
        <f t="shared" si="5"/>
        <v>0</v>
      </c>
      <c r="AR69" s="448">
        <f t="shared" si="6"/>
        <v>0</v>
      </c>
      <c r="AS69" s="448">
        <f t="shared" si="7"/>
        <v>0</v>
      </c>
      <c r="AT69" s="448">
        <f t="shared" si="8"/>
        <v>0</v>
      </c>
      <c r="AU69" s="448">
        <v>0</v>
      </c>
      <c r="AV69" s="448">
        <v>0</v>
      </c>
      <c r="AW69" s="448">
        <v>0</v>
      </c>
      <c r="AX69" s="448">
        <v>0</v>
      </c>
      <c r="AY69" s="448">
        <v>0</v>
      </c>
      <c r="AZ69" s="448">
        <v>0</v>
      </c>
      <c r="BA69" s="448">
        <v>0</v>
      </c>
      <c r="BB69" s="448">
        <v>0</v>
      </c>
      <c r="BC69" s="448">
        <v>0</v>
      </c>
      <c r="BD69" s="448">
        <v>0</v>
      </c>
      <c r="BE69" s="448">
        <v>0</v>
      </c>
      <c r="BF69" s="448">
        <v>0</v>
      </c>
      <c r="BG69" s="448">
        <v>0</v>
      </c>
      <c r="BH69" s="448">
        <v>0</v>
      </c>
      <c r="BI69" s="448">
        <v>0</v>
      </c>
      <c r="BJ69" s="448">
        <v>0</v>
      </c>
      <c r="BK69" s="448">
        <v>0</v>
      </c>
      <c r="BL69" s="448">
        <v>0</v>
      </c>
      <c r="BM69" s="448">
        <v>0</v>
      </c>
      <c r="BN69" s="448">
        <v>0</v>
      </c>
      <c r="BO69" s="448">
        <v>0</v>
      </c>
      <c r="BP69" s="448">
        <v>0</v>
      </c>
      <c r="BQ69" s="448">
        <v>0</v>
      </c>
      <c r="BR69" s="448">
        <v>0</v>
      </c>
      <c r="BS69" s="448">
        <v>0</v>
      </c>
      <c r="BT69" s="448">
        <v>0</v>
      </c>
      <c r="BU69" s="448">
        <v>0</v>
      </c>
      <c r="BV69" s="448">
        <v>0</v>
      </c>
      <c r="BW69" s="448">
        <f t="shared" si="59"/>
        <v>0</v>
      </c>
      <c r="BX69" s="448">
        <f t="shared" si="60"/>
        <v>0</v>
      </c>
      <c r="BY69" s="448">
        <f t="shared" si="61"/>
        <v>0</v>
      </c>
      <c r="BZ69" s="448">
        <f t="shared" si="62"/>
        <v>0</v>
      </c>
      <c r="CA69" s="448">
        <f t="shared" si="63"/>
        <v>0</v>
      </c>
      <c r="CB69" s="448">
        <f t="shared" si="64"/>
        <v>0</v>
      </c>
      <c r="CC69" s="448">
        <f t="shared" si="65"/>
        <v>0</v>
      </c>
      <c r="CD69" s="483" t="s">
        <v>385</v>
      </c>
    </row>
    <row r="70" spans="1:82" s="57" customFormat="1" ht="54" customHeight="1">
      <c r="A70" s="366" t="s">
        <v>486</v>
      </c>
      <c r="B70" s="367" t="s">
        <v>1169</v>
      </c>
      <c r="C70" s="392" t="s">
        <v>385</v>
      </c>
      <c r="D70" s="358" t="s">
        <v>385</v>
      </c>
      <c r="E70" s="359">
        <f t="shared" si="100"/>
        <v>0</v>
      </c>
      <c r="F70" s="359">
        <f t="shared" si="101"/>
        <v>0</v>
      </c>
      <c r="G70" s="359">
        <f t="shared" si="102"/>
        <v>0</v>
      </c>
      <c r="H70" s="359">
        <f t="shared" si="103"/>
        <v>0</v>
      </c>
      <c r="I70" s="359">
        <f t="shared" si="104"/>
        <v>0</v>
      </c>
      <c r="J70" s="359">
        <f t="shared" si="105"/>
        <v>0</v>
      </c>
      <c r="K70" s="359">
        <f t="shared" si="106"/>
        <v>0</v>
      </c>
      <c r="L70" s="359">
        <v>0</v>
      </c>
      <c r="M70" s="359">
        <v>0</v>
      </c>
      <c r="N70" s="359">
        <v>0</v>
      </c>
      <c r="O70" s="359">
        <v>0</v>
      </c>
      <c r="P70" s="359">
        <v>0</v>
      </c>
      <c r="Q70" s="359">
        <v>0</v>
      </c>
      <c r="R70" s="359">
        <v>0</v>
      </c>
      <c r="S70" s="359">
        <v>0</v>
      </c>
      <c r="T70" s="359">
        <v>0</v>
      </c>
      <c r="U70" s="359">
        <v>0</v>
      </c>
      <c r="V70" s="359">
        <v>0</v>
      </c>
      <c r="W70" s="359">
        <v>0</v>
      </c>
      <c r="X70" s="359">
        <v>0</v>
      </c>
      <c r="Y70" s="359">
        <v>0</v>
      </c>
      <c r="Z70" s="359">
        <v>0</v>
      </c>
      <c r="AA70" s="359">
        <v>0</v>
      </c>
      <c r="AB70" s="359">
        <v>0</v>
      </c>
      <c r="AC70" s="359">
        <v>0</v>
      </c>
      <c r="AD70" s="359">
        <v>0</v>
      </c>
      <c r="AE70" s="359">
        <v>0</v>
      </c>
      <c r="AF70" s="359">
        <v>0</v>
      </c>
      <c r="AG70" s="359">
        <v>0</v>
      </c>
      <c r="AH70" s="359">
        <v>0</v>
      </c>
      <c r="AI70" s="359">
        <v>0</v>
      </c>
      <c r="AJ70" s="359">
        <v>0</v>
      </c>
      <c r="AK70" s="359">
        <v>0</v>
      </c>
      <c r="AL70" s="359">
        <v>0</v>
      </c>
      <c r="AM70" s="359">
        <v>0</v>
      </c>
      <c r="AN70" s="359">
        <f t="shared" si="57"/>
        <v>0</v>
      </c>
      <c r="AO70" s="359">
        <f t="shared" si="3"/>
        <v>0</v>
      </c>
      <c r="AP70" s="359">
        <f t="shared" si="4"/>
        <v>0</v>
      </c>
      <c r="AQ70" s="359">
        <f t="shared" si="5"/>
        <v>0</v>
      </c>
      <c r="AR70" s="359">
        <f t="shared" si="6"/>
        <v>0</v>
      </c>
      <c r="AS70" s="359">
        <f t="shared" si="7"/>
        <v>0</v>
      </c>
      <c r="AT70" s="359">
        <f t="shared" si="8"/>
        <v>0</v>
      </c>
      <c r="AU70" s="359">
        <v>0</v>
      </c>
      <c r="AV70" s="359">
        <v>0</v>
      </c>
      <c r="AW70" s="359">
        <v>0</v>
      </c>
      <c r="AX70" s="359">
        <v>0</v>
      </c>
      <c r="AY70" s="359">
        <v>0</v>
      </c>
      <c r="AZ70" s="359">
        <v>0</v>
      </c>
      <c r="BA70" s="359">
        <v>0</v>
      </c>
      <c r="BB70" s="359">
        <v>0</v>
      </c>
      <c r="BC70" s="359">
        <v>0</v>
      </c>
      <c r="BD70" s="359">
        <v>0</v>
      </c>
      <c r="BE70" s="359">
        <v>0</v>
      </c>
      <c r="BF70" s="359">
        <v>0</v>
      </c>
      <c r="BG70" s="359">
        <v>0</v>
      </c>
      <c r="BH70" s="359">
        <v>0</v>
      </c>
      <c r="BI70" s="359">
        <v>0</v>
      </c>
      <c r="BJ70" s="359">
        <v>0</v>
      </c>
      <c r="BK70" s="359">
        <v>0</v>
      </c>
      <c r="BL70" s="359">
        <v>0</v>
      </c>
      <c r="BM70" s="359">
        <v>0</v>
      </c>
      <c r="BN70" s="359">
        <v>0</v>
      </c>
      <c r="BO70" s="359">
        <v>0</v>
      </c>
      <c r="BP70" s="359">
        <v>0</v>
      </c>
      <c r="BQ70" s="359">
        <v>0</v>
      </c>
      <c r="BR70" s="359">
        <v>0</v>
      </c>
      <c r="BS70" s="359">
        <v>0</v>
      </c>
      <c r="BT70" s="359">
        <v>0</v>
      </c>
      <c r="BU70" s="359">
        <v>0</v>
      </c>
      <c r="BV70" s="359">
        <v>0</v>
      </c>
      <c r="BW70" s="359">
        <f t="shared" si="59"/>
        <v>0</v>
      </c>
      <c r="BX70" s="359">
        <f t="shared" si="60"/>
        <v>0</v>
      </c>
      <c r="BY70" s="359">
        <f t="shared" si="61"/>
        <v>0</v>
      </c>
      <c r="BZ70" s="359">
        <f t="shared" si="62"/>
        <v>0</v>
      </c>
      <c r="CA70" s="359">
        <f t="shared" si="63"/>
        <v>0</v>
      </c>
      <c r="CB70" s="359">
        <f t="shared" si="64"/>
        <v>0</v>
      </c>
      <c r="CC70" s="359">
        <f t="shared" si="65"/>
        <v>0</v>
      </c>
      <c r="CD70" s="391" t="s">
        <v>385</v>
      </c>
    </row>
    <row r="71" spans="1:82" s="57" customFormat="1" ht="54" customHeight="1">
      <c r="A71" s="419" t="s">
        <v>1170</v>
      </c>
      <c r="B71" s="420" t="s">
        <v>1171</v>
      </c>
      <c r="C71" s="434" t="s">
        <v>385</v>
      </c>
      <c r="D71" s="336" t="s">
        <v>385</v>
      </c>
      <c r="E71" s="337">
        <f t="shared" si="100"/>
        <v>0</v>
      </c>
      <c r="F71" s="337">
        <f t="shared" si="101"/>
        <v>0</v>
      </c>
      <c r="G71" s="337">
        <f t="shared" si="102"/>
        <v>0</v>
      </c>
      <c r="H71" s="337">
        <f t="shared" si="103"/>
        <v>0</v>
      </c>
      <c r="I71" s="337">
        <f t="shared" si="104"/>
        <v>0</v>
      </c>
      <c r="J71" s="337">
        <f t="shared" si="105"/>
        <v>0</v>
      </c>
      <c r="K71" s="337">
        <f t="shared" si="106"/>
        <v>0</v>
      </c>
      <c r="L71" s="337">
        <v>0</v>
      </c>
      <c r="M71" s="337">
        <v>0</v>
      </c>
      <c r="N71" s="337">
        <v>0</v>
      </c>
      <c r="O71" s="337">
        <v>0</v>
      </c>
      <c r="P71" s="337">
        <v>0</v>
      </c>
      <c r="Q71" s="337">
        <v>0</v>
      </c>
      <c r="R71" s="337">
        <v>0</v>
      </c>
      <c r="S71" s="337">
        <v>0</v>
      </c>
      <c r="T71" s="337">
        <v>0</v>
      </c>
      <c r="U71" s="337">
        <v>0</v>
      </c>
      <c r="V71" s="337">
        <v>0</v>
      </c>
      <c r="W71" s="337">
        <v>0</v>
      </c>
      <c r="X71" s="337">
        <v>0</v>
      </c>
      <c r="Y71" s="337">
        <v>0</v>
      </c>
      <c r="Z71" s="337">
        <v>0</v>
      </c>
      <c r="AA71" s="337">
        <v>0</v>
      </c>
      <c r="AB71" s="337">
        <v>0</v>
      </c>
      <c r="AC71" s="337">
        <v>0</v>
      </c>
      <c r="AD71" s="337">
        <v>0</v>
      </c>
      <c r="AE71" s="337">
        <v>0</v>
      </c>
      <c r="AF71" s="337">
        <v>0</v>
      </c>
      <c r="AG71" s="337">
        <v>0</v>
      </c>
      <c r="AH71" s="337">
        <v>0</v>
      </c>
      <c r="AI71" s="337">
        <v>0</v>
      </c>
      <c r="AJ71" s="337">
        <v>0</v>
      </c>
      <c r="AK71" s="337">
        <v>0</v>
      </c>
      <c r="AL71" s="337">
        <v>0</v>
      </c>
      <c r="AM71" s="337">
        <v>0</v>
      </c>
      <c r="AN71" s="337">
        <f t="shared" si="57"/>
        <v>0</v>
      </c>
      <c r="AO71" s="337">
        <f t="shared" si="3"/>
        <v>0</v>
      </c>
      <c r="AP71" s="337">
        <f t="shared" si="4"/>
        <v>0</v>
      </c>
      <c r="AQ71" s="337">
        <f t="shared" si="5"/>
        <v>0</v>
      </c>
      <c r="AR71" s="337">
        <f t="shared" si="6"/>
        <v>0</v>
      </c>
      <c r="AS71" s="337">
        <f t="shared" si="7"/>
        <v>0</v>
      </c>
      <c r="AT71" s="337">
        <f t="shared" si="8"/>
        <v>0</v>
      </c>
      <c r="AU71" s="337">
        <v>0</v>
      </c>
      <c r="AV71" s="337">
        <v>0</v>
      </c>
      <c r="AW71" s="337">
        <v>0</v>
      </c>
      <c r="AX71" s="337">
        <v>0</v>
      </c>
      <c r="AY71" s="337">
        <v>0</v>
      </c>
      <c r="AZ71" s="337">
        <v>0</v>
      </c>
      <c r="BA71" s="337">
        <v>0</v>
      </c>
      <c r="BB71" s="337">
        <v>0</v>
      </c>
      <c r="BC71" s="337">
        <v>0</v>
      </c>
      <c r="BD71" s="337">
        <v>0</v>
      </c>
      <c r="BE71" s="337">
        <v>0</v>
      </c>
      <c r="BF71" s="337">
        <v>0</v>
      </c>
      <c r="BG71" s="337">
        <v>0</v>
      </c>
      <c r="BH71" s="337">
        <v>0</v>
      </c>
      <c r="BI71" s="337">
        <v>0</v>
      </c>
      <c r="BJ71" s="337">
        <v>0</v>
      </c>
      <c r="BK71" s="337">
        <v>0</v>
      </c>
      <c r="BL71" s="337">
        <v>0</v>
      </c>
      <c r="BM71" s="337">
        <v>0</v>
      </c>
      <c r="BN71" s="337">
        <v>0</v>
      </c>
      <c r="BO71" s="337">
        <v>0</v>
      </c>
      <c r="BP71" s="337">
        <v>0</v>
      </c>
      <c r="BQ71" s="337">
        <v>0</v>
      </c>
      <c r="BR71" s="337">
        <v>0</v>
      </c>
      <c r="BS71" s="337">
        <v>0</v>
      </c>
      <c r="BT71" s="337">
        <v>0</v>
      </c>
      <c r="BU71" s="337">
        <v>0</v>
      </c>
      <c r="BV71" s="337">
        <v>0</v>
      </c>
      <c r="BW71" s="337">
        <f t="shared" si="59"/>
        <v>0</v>
      </c>
      <c r="BX71" s="337">
        <f t="shared" si="60"/>
        <v>0</v>
      </c>
      <c r="BY71" s="337">
        <f t="shared" si="61"/>
        <v>0</v>
      </c>
      <c r="BZ71" s="337">
        <f t="shared" si="62"/>
        <v>0</v>
      </c>
      <c r="CA71" s="337">
        <f t="shared" si="63"/>
        <v>0</v>
      </c>
      <c r="CB71" s="337">
        <f t="shared" si="64"/>
        <v>0</v>
      </c>
      <c r="CC71" s="337">
        <f t="shared" si="65"/>
        <v>0</v>
      </c>
      <c r="CD71" s="433" t="s">
        <v>385</v>
      </c>
    </row>
    <row r="72" spans="1:82" s="57" customFormat="1" ht="54" customHeight="1">
      <c r="A72" s="419" t="s">
        <v>1172</v>
      </c>
      <c r="B72" s="420" t="s">
        <v>1173</v>
      </c>
      <c r="C72" s="434" t="s">
        <v>385</v>
      </c>
      <c r="D72" s="336" t="s">
        <v>385</v>
      </c>
      <c r="E72" s="337">
        <f t="shared" si="100"/>
        <v>0</v>
      </c>
      <c r="F72" s="337">
        <f t="shared" si="101"/>
        <v>0</v>
      </c>
      <c r="G72" s="337">
        <f t="shared" si="102"/>
        <v>0</v>
      </c>
      <c r="H72" s="337">
        <f t="shared" si="103"/>
        <v>0</v>
      </c>
      <c r="I72" s="337">
        <f t="shared" si="104"/>
        <v>0</v>
      </c>
      <c r="J72" s="337">
        <f t="shared" si="105"/>
        <v>0</v>
      </c>
      <c r="K72" s="337">
        <f t="shared" si="106"/>
        <v>0</v>
      </c>
      <c r="L72" s="337">
        <v>0</v>
      </c>
      <c r="M72" s="337">
        <v>0</v>
      </c>
      <c r="N72" s="337">
        <v>0</v>
      </c>
      <c r="O72" s="337">
        <v>0</v>
      </c>
      <c r="P72" s="337">
        <v>0</v>
      </c>
      <c r="Q72" s="337">
        <v>0</v>
      </c>
      <c r="R72" s="337">
        <v>0</v>
      </c>
      <c r="S72" s="337">
        <v>0</v>
      </c>
      <c r="T72" s="337">
        <v>0</v>
      </c>
      <c r="U72" s="337">
        <v>0</v>
      </c>
      <c r="V72" s="337">
        <v>0</v>
      </c>
      <c r="W72" s="337">
        <v>0</v>
      </c>
      <c r="X72" s="337">
        <v>0</v>
      </c>
      <c r="Y72" s="337">
        <v>0</v>
      </c>
      <c r="Z72" s="337">
        <v>0</v>
      </c>
      <c r="AA72" s="337">
        <v>0</v>
      </c>
      <c r="AB72" s="337">
        <v>0</v>
      </c>
      <c r="AC72" s="337">
        <v>0</v>
      </c>
      <c r="AD72" s="337">
        <v>0</v>
      </c>
      <c r="AE72" s="337">
        <v>0</v>
      </c>
      <c r="AF72" s="337">
        <v>0</v>
      </c>
      <c r="AG72" s="337">
        <v>0</v>
      </c>
      <c r="AH72" s="337">
        <v>0</v>
      </c>
      <c r="AI72" s="337">
        <v>0</v>
      </c>
      <c r="AJ72" s="337">
        <v>0</v>
      </c>
      <c r="AK72" s="337">
        <v>0</v>
      </c>
      <c r="AL72" s="337">
        <v>0</v>
      </c>
      <c r="AM72" s="337">
        <v>0</v>
      </c>
      <c r="AN72" s="337">
        <f t="shared" si="57"/>
        <v>0</v>
      </c>
      <c r="AO72" s="337">
        <f t="shared" si="3"/>
        <v>0</v>
      </c>
      <c r="AP72" s="337">
        <f t="shared" si="4"/>
        <v>0</v>
      </c>
      <c r="AQ72" s="337">
        <f t="shared" si="5"/>
        <v>0</v>
      </c>
      <c r="AR72" s="337">
        <f t="shared" si="6"/>
        <v>0</v>
      </c>
      <c r="AS72" s="337">
        <f t="shared" si="7"/>
        <v>0</v>
      </c>
      <c r="AT72" s="337">
        <f t="shared" si="8"/>
        <v>0</v>
      </c>
      <c r="AU72" s="337">
        <v>0</v>
      </c>
      <c r="AV72" s="337">
        <v>0</v>
      </c>
      <c r="AW72" s="337">
        <v>0</v>
      </c>
      <c r="AX72" s="337">
        <v>0</v>
      </c>
      <c r="AY72" s="337">
        <v>0</v>
      </c>
      <c r="AZ72" s="337">
        <v>0</v>
      </c>
      <c r="BA72" s="337">
        <v>0</v>
      </c>
      <c r="BB72" s="337">
        <v>0</v>
      </c>
      <c r="BC72" s="337">
        <v>0</v>
      </c>
      <c r="BD72" s="337">
        <v>0</v>
      </c>
      <c r="BE72" s="337">
        <v>0</v>
      </c>
      <c r="BF72" s="337">
        <v>0</v>
      </c>
      <c r="BG72" s="337">
        <v>0</v>
      </c>
      <c r="BH72" s="337">
        <v>0</v>
      </c>
      <c r="BI72" s="337">
        <v>0</v>
      </c>
      <c r="BJ72" s="337">
        <v>0</v>
      </c>
      <c r="BK72" s="337">
        <v>0</v>
      </c>
      <c r="BL72" s="337">
        <v>0</v>
      </c>
      <c r="BM72" s="337">
        <v>0</v>
      </c>
      <c r="BN72" s="337">
        <v>0</v>
      </c>
      <c r="BO72" s="337">
        <v>0</v>
      </c>
      <c r="BP72" s="337">
        <v>0</v>
      </c>
      <c r="BQ72" s="337">
        <v>0</v>
      </c>
      <c r="BR72" s="337">
        <v>0</v>
      </c>
      <c r="BS72" s="337">
        <v>0</v>
      </c>
      <c r="BT72" s="337">
        <v>0</v>
      </c>
      <c r="BU72" s="337">
        <v>0</v>
      </c>
      <c r="BV72" s="337">
        <v>0</v>
      </c>
      <c r="BW72" s="337">
        <f t="shared" si="59"/>
        <v>0</v>
      </c>
      <c r="BX72" s="337">
        <f t="shared" si="60"/>
        <v>0</v>
      </c>
      <c r="BY72" s="337">
        <f t="shared" si="61"/>
        <v>0</v>
      </c>
      <c r="BZ72" s="337">
        <f t="shared" si="62"/>
        <v>0</v>
      </c>
      <c r="CA72" s="337">
        <f t="shared" si="63"/>
        <v>0</v>
      </c>
      <c r="CB72" s="337">
        <f t="shared" si="64"/>
        <v>0</v>
      </c>
      <c r="CC72" s="337">
        <f t="shared" si="65"/>
        <v>0</v>
      </c>
      <c r="CD72" s="433" t="s">
        <v>385</v>
      </c>
    </row>
    <row r="73" spans="1:82" s="57" customFormat="1" ht="28.5">
      <c r="A73" s="390" t="s">
        <v>429</v>
      </c>
      <c r="B73" s="364" t="s">
        <v>430</v>
      </c>
      <c r="C73" s="393"/>
      <c r="D73" s="393" t="s">
        <v>385</v>
      </c>
      <c r="E73" s="376">
        <f>E74+E75+E76+E77+E78+E80</f>
        <v>0.26</v>
      </c>
      <c r="F73" s="376">
        <f t="shared" ref="F73:K73" si="107">F74+F75+F76+F77+F78+F80</f>
        <v>0</v>
      </c>
      <c r="G73" s="376">
        <f t="shared" si="107"/>
        <v>4.72</v>
      </c>
      <c r="H73" s="376">
        <f t="shared" si="107"/>
        <v>0</v>
      </c>
      <c r="I73" s="376">
        <f t="shared" si="107"/>
        <v>0</v>
      </c>
      <c r="J73" s="376">
        <f t="shared" si="107"/>
        <v>0</v>
      </c>
      <c r="K73" s="376">
        <f t="shared" si="107"/>
        <v>0</v>
      </c>
      <c r="L73" s="376">
        <f>L74+L75+L76+L77+L78</f>
        <v>0</v>
      </c>
      <c r="M73" s="376">
        <f t="shared" ref="M73:AM73" si="108">M74+M75+M76+M77+M78</f>
        <v>0</v>
      </c>
      <c r="N73" s="376">
        <f t="shared" si="108"/>
        <v>0</v>
      </c>
      <c r="O73" s="376">
        <f t="shared" si="108"/>
        <v>0</v>
      </c>
      <c r="P73" s="376">
        <f t="shared" si="108"/>
        <v>0</v>
      </c>
      <c r="Q73" s="376">
        <f t="shared" si="108"/>
        <v>0</v>
      </c>
      <c r="R73" s="376">
        <f t="shared" si="108"/>
        <v>0</v>
      </c>
      <c r="S73" s="376">
        <f t="shared" si="108"/>
        <v>0</v>
      </c>
      <c r="T73" s="376">
        <f t="shared" si="108"/>
        <v>0</v>
      </c>
      <c r="U73" s="376">
        <f t="shared" si="108"/>
        <v>0</v>
      </c>
      <c r="V73" s="376">
        <f t="shared" si="108"/>
        <v>0</v>
      </c>
      <c r="W73" s="376">
        <f t="shared" si="108"/>
        <v>0</v>
      </c>
      <c r="X73" s="376">
        <f t="shared" si="108"/>
        <v>0</v>
      </c>
      <c r="Y73" s="376">
        <f t="shared" si="108"/>
        <v>0</v>
      </c>
      <c r="Z73" s="376">
        <f t="shared" si="108"/>
        <v>0</v>
      </c>
      <c r="AA73" s="376">
        <f t="shared" si="108"/>
        <v>0</v>
      </c>
      <c r="AB73" s="376">
        <f t="shared" si="108"/>
        <v>0</v>
      </c>
      <c r="AC73" s="376">
        <f t="shared" si="108"/>
        <v>0</v>
      </c>
      <c r="AD73" s="376">
        <f t="shared" si="108"/>
        <v>0</v>
      </c>
      <c r="AE73" s="376">
        <f t="shared" si="108"/>
        <v>0</v>
      </c>
      <c r="AF73" s="376">
        <f t="shared" si="108"/>
        <v>0</v>
      </c>
      <c r="AG73" s="376">
        <f t="shared" si="108"/>
        <v>0.26</v>
      </c>
      <c r="AH73" s="376">
        <f t="shared" si="108"/>
        <v>0</v>
      </c>
      <c r="AI73" s="376">
        <f t="shared" si="108"/>
        <v>4.72</v>
      </c>
      <c r="AJ73" s="376">
        <f t="shared" si="108"/>
        <v>0</v>
      </c>
      <c r="AK73" s="376">
        <f t="shared" si="108"/>
        <v>0</v>
      </c>
      <c r="AL73" s="376">
        <f t="shared" si="108"/>
        <v>0</v>
      </c>
      <c r="AM73" s="376">
        <f t="shared" si="108"/>
        <v>0</v>
      </c>
      <c r="AN73" s="376">
        <f>AN74+AN75+AN76+AN77+AN78+AN80</f>
        <v>0.26</v>
      </c>
      <c r="AO73" s="376">
        <f t="shared" ref="AO73" si="109">AO74+AO75+AO76+AO77+AO78+AO80</f>
        <v>0</v>
      </c>
      <c r="AP73" s="376">
        <f t="shared" ref="AP73" si="110">AP74+AP75+AP76+AP77+AP78+AP80</f>
        <v>5.1999999999999993</v>
      </c>
      <c r="AQ73" s="376">
        <f t="shared" ref="AQ73" si="111">AQ74+AQ75+AQ76+AQ77+AQ78+AQ80</f>
        <v>0</v>
      </c>
      <c r="AR73" s="376">
        <f t="shared" ref="AR73" si="112">AR74+AR75+AR76+AR77+AR78+AR80</f>
        <v>0</v>
      </c>
      <c r="AS73" s="376">
        <f t="shared" ref="AS73" si="113">AS74+AS75+AS76+AS77+AS78+AS80</f>
        <v>0</v>
      </c>
      <c r="AT73" s="376">
        <f t="shared" ref="AT73" si="114">AT74+AT75+AT76+AT77+AT78+AT80</f>
        <v>0</v>
      </c>
      <c r="AU73" s="376">
        <f>AU74+AU75+AU76+AU77+AU78</f>
        <v>0</v>
      </c>
      <c r="AV73" s="376">
        <f t="shared" ref="AV73" si="115">AV74+AV75+AV76+AV77+AV78</f>
        <v>0</v>
      </c>
      <c r="AW73" s="376">
        <f t="shared" ref="AW73" si="116">AW74+AW75+AW76+AW77+AW78</f>
        <v>0</v>
      </c>
      <c r="AX73" s="376">
        <f t="shared" ref="AX73" si="117">AX74+AX75+AX76+AX77+AX78</f>
        <v>0</v>
      </c>
      <c r="AY73" s="376">
        <f t="shared" ref="AY73" si="118">AY74+AY75+AY76+AY77+AY78</f>
        <v>0</v>
      </c>
      <c r="AZ73" s="376">
        <f t="shared" ref="AZ73" si="119">AZ74+AZ75+AZ76+AZ77+AZ78</f>
        <v>0</v>
      </c>
      <c r="BA73" s="376">
        <f t="shared" ref="BA73" si="120">BA74+BA75+BA76+BA77+BA78</f>
        <v>0</v>
      </c>
      <c r="BB73" s="376">
        <f t="shared" ref="BB73" si="121">BB74+BB75+BB76+BB77+BB78</f>
        <v>0</v>
      </c>
      <c r="BC73" s="376">
        <f t="shared" ref="BC73" si="122">BC74+BC75+BC76+BC77+BC78</f>
        <v>0</v>
      </c>
      <c r="BD73" s="376">
        <f t="shared" ref="BD73" si="123">BD74+BD75+BD76+BD77+BD78</f>
        <v>0</v>
      </c>
      <c r="BE73" s="376">
        <f t="shared" ref="BE73" si="124">BE74+BE75+BE76+BE77+BE78</f>
        <v>0</v>
      </c>
      <c r="BF73" s="376">
        <f t="shared" ref="BF73" si="125">BF74+BF75+BF76+BF77+BF78</f>
        <v>0</v>
      </c>
      <c r="BG73" s="376">
        <f t="shared" ref="BG73" si="126">BG74+BG75+BG76+BG77+BG78</f>
        <v>0</v>
      </c>
      <c r="BH73" s="376">
        <f t="shared" ref="BH73" si="127">BH74+BH75+BH76+BH77+BH78</f>
        <v>0</v>
      </c>
      <c r="BI73" s="376">
        <f t="shared" ref="BI73" si="128">BI74+BI75+BI76+BI77+BI78</f>
        <v>0</v>
      </c>
      <c r="BJ73" s="376">
        <f t="shared" ref="BJ73" si="129">BJ74+BJ75+BJ76+BJ77+BJ78</f>
        <v>0</v>
      </c>
      <c r="BK73" s="376">
        <f t="shared" ref="BK73" si="130">BK74+BK75+BK76+BK77+BK78</f>
        <v>0</v>
      </c>
      <c r="BL73" s="376">
        <f t="shared" ref="BL73" si="131">BL74+BL75+BL76+BL77+BL78</f>
        <v>0</v>
      </c>
      <c r="BM73" s="376">
        <f t="shared" ref="BM73" si="132">BM74+BM75+BM76+BM77+BM78</f>
        <v>0</v>
      </c>
      <c r="BN73" s="376">
        <f t="shared" ref="BN73" si="133">BN74+BN75+BN76+BN77+BN78</f>
        <v>0</v>
      </c>
      <c r="BO73" s="376">
        <f t="shared" ref="BO73" si="134">BO74+BO75+BO76+BO77+BO78</f>
        <v>0</v>
      </c>
      <c r="BP73" s="376">
        <f t="shared" ref="BP73" si="135">BP74+BP75+BP76+BP77+BP78</f>
        <v>0.26</v>
      </c>
      <c r="BQ73" s="376">
        <f t="shared" ref="BQ73" si="136">BQ74+BQ75+BQ76+BQ77+BQ78</f>
        <v>0</v>
      </c>
      <c r="BR73" s="376">
        <f t="shared" ref="BR73" si="137">BR74+BR75+BR76+BR77+BR78</f>
        <v>5.1999999999999993</v>
      </c>
      <c r="BS73" s="376">
        <f t="shared" ref="BS73" si="138">BS74+BS75+BS76+BS77+BS78</f>
        <v>0</v>
      </c>
      <c r="BT73" s="376">
        <f t="shared" ref="BT73" si="139">BT74+BT75+BT76+BT77+BT78</f>
        <v>0</v>
      </c>
      <c r="BU73" s="376">
        <f t="shared" ref="BU73" si="140">BU74+BU75+BU76+BU77+BU78</f>
        <v>0</v>
      </c>
      <c r="BV73" s="376">
        <f t="shared" ref="BV73" si="141">BV74+BV75+BV76+BV77+BV78</f>
        <v>0</v>
      </c>
      <c r="BW73" s="359">
        <f t="shared" si="59"/>
        <v>0</v>
      </c>
      <c r="BX73" s="359">
        <f t="shared" si="60"/>
        <v>0</v>
      </c>
      <c r="BY73" s="359">
        <f t="shared" si="61"/>
        <v>0.47999999999999954</v>
      </c>
      <c r="BZ73" s="359">
        <f t="shared" si="62"/>
        <v>0</v>
      </c>
      <c r="CA73" s="359">
        <f t="shared" si="63"/>
        <v>0</v>
      </c>
      <c r="CB73" s="359">
        <f t="shared" si="64"/>
        <v>0</v>
      </c>
      <c r="CC73" s="359">
        <f t="shared" si="65"/>
        <v>0</v>
      </c>
      <c r="CD73" s="391" t="s">
        <v>385</v>
      </c>
    </row>
    <row r="74" spans="1:82" s="57" customFormat="1" ht="31.5">
      <c r="A74" s="387" t="s">
        <v>431</v>
      </c>
      <c r="B74" s="84" t="s">
        <v>432</v>
      </c>
      <c r="C74" s="87" t="s">
        <v>433</v>
      </c>
      <c r="D74" s="86" t="s">
        <v>385</v>
      </c>
      <c r="E74" s="242">
        <f t="shared" si="12"/>
        <v>0.16</v>
      </c>
      <c r="F74" s="242">
        <f t="shared" si="13"/>
        <v>0</v>
      </c>
      <c r="G74" s="242">
        <f t="shared" si="14"/>
        <v>0</v>
      </c>
      <c r="H74" s="242">
        <f t="shared" si="15"/>
        <v>0</v>
      </c>
      <c r="I74" s="242">
        <f t="shared" si="16"/>
        <v>0</v>
      </c>
      <c r="J74" s="242">
        <f t="shared" si="17"/>
        <v>0</v>
      </c>
      <c r="K74" s="242">
        <f t="shared" si="18"/>
        <v>0</v>
      </c>
      <c r="L74" s="90">
        <v>0</v>
      </c>
      <c r="M74" s="90">
        <v>0</v>
      </c>
      <c r="N74" s="90">
        <v>0</v>
      </c>
      <c r="O74" s="90">
        <v>0</v>
      </c>
      <c r="P74" s="90">
        <v>0</v>
      </c>
      <c r="Q74" s="90">
        <v>0</v>
      </c>
      <c r="R74" s="90">
        <v>0</v>
      </c>
      <c r="S74" s="90">
        <v>0</v>
      </c>
      <c r="T74" s="90">
        <v>0</v>
      </c>
      <c r="U74" s="90">
        <v>0</v>
      </c>
      <c r="V74" s="90">
        <v>0</v>
      </c>
      <c r="W74" s="90">
        <v>0</v>
      </c>
      <c r="X74" s="90">
        <v>0</v>
      </c>
      <c r="Y74" s="90">
        <v>0</v>
      </c>
      <c r="Z74" s="90">
        <v>0</v>
      </c>
      <c r="AA74" s="90">
        <v>0</v>
      </c>
      <c r="AB74" s="90">
        <v>0</v>
      </c>
      <c r="AC74" s="90">
        <v>0</v>
      </c>
      <c r="AD74" s="90">
        <v>0</v>
      </c>
      <c r="AE74" s="90">
        <v>0</v>
      </c>
      <c r="AF74" s="90">
        <v>0</v>
      </c>
      <c r="AG74" s="90">
        <f>'13'!AI74</f>
        <v>0.16</v>
      </c>
      <c r="AH74" s="90">
        <v>0</v>
      </c>
      <c r="AI74" s="244">
        <v>0</v>
      </c>
      <c r="AJ74" s="244">
        <v>0</v>
      </c>
      <c r="AK74" s="244">
        <v>0</v>
      </c>
      <c r="AL74" s="244">
        <v>0</v>
      </c>
      <c r="AM74" s="244">
        <v>0</v>
      </c>
      <c r="AN74" s="242">
        <f t="shared" ref="AN74:AN79" si="142">AU74+BB74+BI74+BP74</f>
        <v>0.16</v>
      </c>
      <c r="AO74" s="242">
        <f t="shared" ref="AO74:AO79" si="143">AV74+BC74+BJ74+BQ74</f>
        <v>0</v>
      </c>
      <c r="AP74" s="242">
        <f t="shared" ref="AP74:AP79" si="144">AW74+BD74+BK74+BR74</f>
        <v>0</v>
      </c>
      <c r="AQ74" s="242">
        <f t="shared" ref="AQ74:AQ79" si="145">AX74+BE74+BL74+BS74</f>
        <v>0</v>
      </c>
      <c r="AR74" s="242">
        <f t="shared" ref="AR74:AR79" si="146">AY74+BF74+BM74+BT74</f>
        <v>0</v>
      </c>
      <c r="AS74" s="242">
        <f t="shared" ref="AS74:AS79" si="147">AZ74+BG74+BN74+BU74</f>
        <v>0</v>
      </c>
      <c r="AT74" s="242">
        <f t="shared" ref="AT74:AT79" si="148">BA74+BH74+BO74+BV74</f>
        <v>0</v>
      </c>
      <c r="AU74" s="90">
        <v>0</v>
      </c>
      <c r="AV74" s="90">
        <v>0</v>
      </c>
      <c r="AW74" s="90">
        <v>0</v>
      </c>
      <c r="AX74" s="90">
        <v>0</v>
      </c>
      <c r="AY74" s="90">
        <v>0</v>
      </c>
      <c r="AZ74" s="90">
        <v>0</v>
      </c>
      <c r="BA74" s="90">
        <v>0</v>
      </c>
      <c r="BB74" s="90">
        <v>0</v>
      </c>
      <c r="BC74" s="90">
        <v>0</v>
      </c>
      <c r="BD74" s="90">
        <v>0</v>
      </c>
      <c r="BE74" s="90">
        <v>0</v>
      </c>
      <c r="BF74" s="90">
        <v>0</v>
      </c>
      <c r="BG74" s="90">
        <v>0</v>
      </c>
      <c r="BH74" s="90">
        <v>0</v>
      </c>
      <c r="BI74" s="90">
        <v>0</v>
      </c>
      <c r="BJ74" s="90">
        <v>0</v>
      </c>
      <c r="BK74" s="90">
        <v>0</v>
      </c>
      <c r="BL74" s="90">
        <v>0</v>
      </c>
      <c r="BM74" s="90">
        <v>0</v>
      </c>
      <c r="BN74" s="90">
        <v>0</v>
      </c>
      <c r="BO74" s="90">
        <v>0</v>
      </c>
      <c r="BP74" s="90">
        <f>'13'!BR74</f>
        <v>0.16</v>
      </c>
      <c r="BQ74" s="90">
        <v>0</v>
      </c>
      <c r="BR74" s="244">
        <v>0</v>
      </c>
      <c r="BS74" s="244">
        <v>0</v>
      </c>
      <c r="BT74" s="244">
        <v>0</v>
      </c>
      <c r="BU74" s="244">
        <v>0</v>
      </c>
      <c r="BV74" s="244">
        <v>0</v>
      </c>
      <c r="BW74" s="97">
        <f t="shared" si="59"/>
        <v>0</v>
      </c>
      <c r="BX74" s="97">
        <f t="shared" si="60"/>
        <v>0</v>
      </c>
      <c r="BY74" s="97">
        <f t="shared" si="61"/>
        <v>0</v>
      </c>
      <c r="BZ74" s="97">
        <f t="shared" si="62"/>
        <v>0</v>
      </c>
      <c r="CA74" s="97">
        <f t="shared" si="63"/>
        <v>0</v>
      </c>
      <c r="CB74" s="97">
        <f t="shared" si="64"/>
        <v>0</v>
      </c>
      <c r="CC74" s="97">
        <f t="shared" si="65"/>
        <v>0</v>
      </c>
      <c r="CD74" s="319" t="s">
        <v>385</v>
      </c>
    </row>
    <row r="75" spans="1:82" s="57" customFormat="1" ht="31.5">
      <c r="A75" s="387" t="s">
        <v>444</v>
      </c>
      <c r="B75" s="84" t="s">
        <v>435</v>
      </c>
      <c r="C75" s="87" t="s">
        <v>436</v>
      </c>
      <c r="D75" s="86" t="s">
        <v>385</v>
      </c>
      <c r="E75" s="242">
        <f t="shared" si="12"/>
        <v>0</v>
      </c>
      <c r="F75" s="242">
        <f t="shared" si="13"/>
        <v>0</v>
      </c>
      <c r="G75" s="242">
        <f t="shared" si="14"/>
        <v>0.1</v>
      </c>
      <c r="H75" s="242">
        <f t="shared" si="15"/>
        <v>0</v>
      </c>
      <c r="I75" s="242">
        <f t="shared" si="16"/>
        <v>0</v>
      </c>
      <c r="J75" s="242">
        <f t="shared" si="17"/>
        <v>0</v>
      </c>
      <c r="K75" s="242">
        <f t="shared" si="18"/>
        <v>0</v>
      </c>
      <c r="L75" s="90">
        <v>0</v>
      </c>
      <c r="M75" s="90">
        <v>0</v>
      </c>
      <c r="N75" s="90">
        <v>0</v>
      </c>
      <c r="O75" s="90">
        <v>0</v>
      </c>
      <c r="P75" s="90">
        <v>0</v>
      </c>
      <c r="Q75" s="90">
        <v>0</v>
      </c>
      <c r="R75" s="90">
        <v>0</v>
      </c>
      <c r="S75" s="90">
        <v>0</v>
      </c>
      <c r="T75" s="90">
        <v>0</v>
      </c>
      <c r="U75" s="90">
        <v>0</v>
      </c>
      <c r="V75" s="90">
        <v>0</v>
      </c>
      <c r="W75" s="90">
        <v>0</v>
      </c>
      <c r="X75" s="90">
        <v>0</v>
      </c>
      <c r="Y75" s="90">
        <v>0</v>
      </c>
      <c r="Z75" s="90">
        <v>0</v>
      </c>
      <c r="AA75" s="90">
        <v>0</v>
      </c>
      <c r="AB75" s="90">
        <v>0</v>
      </c>
      <c r="AC75" s="90">
        <v>0</v>
      </c>
      <c r="AD75" s="90">
        <v>0</v>
      </c>
      <c r="AE75" s="90">
        <v>0</v>
      </c>
      <c r="AF75" s="90">
        <v>0</v>
      </c>
      <c r="AG75" s="90">
        <v>0</v>
      </c>
      <c r="AH75" s="90">
        <v>0</v>
      </c>
      <c r="AI75" s="244">
        <f>'13'!AK75</f>
        <v>0.1</v>
      </c>
      <c r="AJ75" s="244">
        <v>0</v>
      </c>
      <c r="AK75" s="244">
        <v>0</v>
      </c>
      <c r="AL75" s="244">
        <v>0</v>
      </c>
      <c r="AM75" s="244">
        <v>0</v>
      </c>
      <c r="AN75" s="242">
        <f t="shared" si="142"/>
        <v>0</v>
      </c>
      <c r="AO75" s="242">
        <f t="shared" si="143"/>
        <v>0</v>
      </c>
      <c r="AP75" s="242">
        <f t="shared" si="144"/>
        <v>0.3</v>
      </c>
      <c r="AQ75" s="242">
        <f t="shared" si="145"/>
        <v>0</v>
      </c>
      <c r="AR75" s="242">
        <f t="shared" si="146"/>
        <v>0</v>
      </c>
      <c r="AS75" s="242">
        <f t="shared" si="147"/>
        <v>0</v>
      </c>
      <c r="AT75" s="242">
        <f t="shared" si="148"/>
        <v>0</v>
      </c>
      <c r="AU75" s="90">
        <v>0</v>
      </c>
      <c r="AV75" s="90">
        <v>0</v>
      </c>
      <c r="AW75" s="90">
        <v>0</v>
      </c>
      <c r="AX75" s="90">
        <v>0</v>
      </c>
      <c r="AY75" s="90">
        <v>0</v>
      </c>
      <c r="AZ75" s="90">
        <v>0</v>
      </c>
      <c r="BA75" s="90">
        <v>0</v>
      </c>
      <c r="BB75" s="90">
        <v>0</v>
      </c>
      <c r="BC75" s="90">
        <v>0</v>
      </c>
      <c r="BD75" s="90">
        <v>0</v>
      </c>
      <c r="BE75" s="90">
        <v>0</v>
      </c>
      <c r="BF75" s="90">
        <v>0</v>
      </c>
      <c r="BG75" s="90">
        <v>0</v>
      </c>
      <c r="BH75" s="90">
        <v>0</v>
      </c>
      <c r="BI75" s="90">
        <v>0</v>
      </c>
      <c r="BJ75" s="90">
        <v>0</v>
      </c>
      <c r="BK75" s="90">
        <v>0</v>
      </c>
      <c r="BL75" s="90">
        <v>0</v>
      </c>
      <c r="BM75" s="90">
        <v>0</v>
      </c>
      <c r="BN75" s="90">
        <v>0</v>
      </c>
      <c r="BO75" s="90">
        <v>0</v>
      </c>
      <c r="BP75" s="90">
        <v>0</v>
      </c>
      <c r="BQ75" s="90">
        <v>0</v>
      </c>
      <c r="BR75" s="244">
        <f>'13'!BT75</f>
        <v>0.3</v>
      </c>
      <c r="BS75" s="244">
        <v>0</v>
      </c>
      <c r="BT75" s="244">
        <v>0</v>
      </c>
      <c r="BU75" s="244">
        <v>0</v>
      </c>
      <c r="BV75" s="244">
        <v>0</v>
      </c>
      <c r="BW75" s="97">
        <f t="shared" si="59"/>
        <v>0</v>
      </c>
      <c r="BX75" s="97">
        <f t="shared" si="60"/>
        <v>0</v>
      </c>
      <c r="BY75" s="97">
        <f t="shared" si="61"/>
        <v>0.19999999999999998</v>
      </c>
      <c r="BZ75" s="97">
        <f t="shared" si="62"/>
        <v>0</v>
      </c>
      <c r="CA75" s="97">
        <f t="shared" si="63"/>
        <v>0</v>
      </c>
      <c r="CB75" s="97">
        <f t="shared" si="64"/>
        <v>0</v>
      </c>
      <c r="CC75" s="97">
        <f t="shared" si="65"/>
        <v>0</v>
      </c>
      <c r="CD75" s="319" t="s">
        <v>385</v>
      </c>
    </row>
    <row r="76" spans="1:82" s="57" customFormat="1" ht="31.5">
      <c r="A76" s="387" t="s">
        <v>434</v>
      </c>
      <c r="B76" s="84" t="s">
        <v>438</v>
      </c>
      <c r="C76" s="87" t="s">
        <v>439</v>
      </c>
      <c r="D76" s="86" t="s">
        <v>385</v>
      </c>
      <c r="E76" s="242">
        <f t="shared" si="12"/>
        <v>0</v>
      </c>
      <c r="F76" s="242">
        <f t="shared" si="13"/>
        <v>0</v>
      </c>
      <c r="G76" s="242">
        <f t="shared" si="14"/>
        <v>3.92</v>
      </c>
      <c r="H76" s="242">
        <f t="shared" si="15"/>
        <v>0</v>
      </c>
      <c r="I76" s="242">
        <f t="shared" si="16"/>
        <v>0</v>
      </c>
      <c r="J76" s="242">
        <f t="shared" si="17"/>
        <v>0</v>
      </c>
      <c r="K76" s="242">
        <f t="shared" si="18"/>
        <v>0</v>
      </c>
      <c r="L76" s="90">
        <v>0</v>
      </c>
      <c r="M76" s="90">
        <v>0</v>
      </c>
      <c r="N76" s="90">
        <v>0</v>
      </c>
      <c r="O76" s="90">
        <v>0</v>
      </c>
      <c r="P76" s="90">
        <v>0</v>
      </c>
      <c r="Q76" s="90">
        <v>0</v>
      </c>
      <c r="R76" s="90">
        <v>0</v>
      </c>
      <c r="S76" s="90">
        <v>0</v>
      </c>
      <c r="T76" s="90">
        <v>0</v>
      </c>
      <c r="U76" s="90">
        <v>0</v>
      </c>
      <c r="V76" s="90">
        <v>0</v>
      </c>
      <c r="W76" s="90">
        <v>0</v>
      </c>
      <c r="X76" s="90">
        <v>0</v>
      </c>
      <c r="Y76" s="90">
        <v>0</v>
      </c>
      <c r="Z76" s="90">
        <v>0</v>
      </c>
      <c r="AA76" s="90">
        <v>0</v>
      </c>
      <c r="AB76" s="90">
        <v>0</v>
      </c>
      <c r="AC76" s="90">
        <v>0</v>
      </c>
      <c r="AD76" s="90">
        <v>0</v>
      </c>
      <c r="AE76" s="90">
        <v>0</v>
      </c>
      <c r="AF76" s="90">
        <v>0</v>
      </c>
      <c r="AG76" s="90">
        <v>0</v>
      </c>
      <c r="AH76" s="90">
        <v>0</v>
      </c>
      <c r="AI76" s="244">
        <f>'13'!AK76</f>
        <v>3.92</v>
      </c>
      <c r="AJ76" s="244">
        <v>0</v>
      </c>
      <c r="AK76" s="244">
        <v>0</v>
      </c>
      <c r="AL76" s="244">
        <v>0</v>
      </c>
      <c r="AM76" s="244">
        <v>0</v>
      </c>
      <c r="AN76" s="242">
        <f t="shared" si="142"/>
        <v>0</v>
      </c>
      <c r="AO76" s="242">
        <f t="shared" si="143"/>
        <v>0</v>
      </c>
      <c r="AP76" s="242">
        <f t="shared" si="144"/>
        <v>4.0999999999999996</v>
      </c>
      <c r="AQ76" s="242">
        <f t="shared" si="145"/>
        <v>0</v>
      </c>
      <c r="AR76" s="242">
        <f t="shared" si="146"/>
        <v>0</v>
      </c>
      <c r="AS76" s="242">
        <f t="shared" si="147"/>
        <v>0</v>
      </c>
      <c r="AT76" s="242">
        <f t="shared" si="148"/>
        <v>0</v>
      </c>
      <c r="AU76" s="90">
        <v>0</v>
      </c>
      <c r="AV76" s="90">
        <v>0</v>
      </c>
      <c r="AW76" s="90">
        <v>0</v>
      </c>
      <c r="AX76" s="90">
        <v>0</v>
      </c>
      <c r="AY76" s="90">
        <v>0</v>
      </c>
      <c r="AZ76" s="90">
        <v>0</v>
      </c>
      <c r="BA76" s="90">
        <v>0</v>
      </c>
      <c r="BB76" s="90">
        <v>0</v>
      </c>
      <c r="BC76" s="90">
        <v>0</v>
      </c>
      <c r="BD76" s="90">
        <v>0</v>
      </c>
      <c r="BE76" s="90">
        <v>0</v>
      </c>
      <c r="BF76" s="90">
        <v>0</v>
      </c>
      <c r="BG76" s="90">
        <v>0</v>
      </c>
      <c r="BH76" s="90">
        <v>0</v>
      </c>
      <c r="BI76" s="90">
        <v>0</v>
      </c>
      <c r="BJ76" s="90">
        <v>0</v>
      </c>
      <c r="BK76" s="90">
        <v>0</v>
      </c>
      <c r="BL76" s="90">
        <v>0</v>
      </c>
      <c r="BM76" s="90">
        <v>0</v>
      </c>
      <c r="BN76" s="90">
        <v>0</v>
      </c>
      <c r="BO76" s="90">
        <v>0</v>
      </c>
      <c r="BP76" s="90">
        <v>0</v>
      </c>
      <c r="BQ76" s="90">
        <v>0</v>
      </c>
      <c r="BR76" s="244">
        <f>'13'!BT76</f>
        <v>4.0999999999999996</v>
      </c>
      <c r="BS76" s="244">
        <v>0</v>
      </c>
      <c r="BT76" s="244">
        <v>0</v>
      </c>
      <c r="BU76" s="244">
        <v>0</v>
      </c>
      <c r="BV76" s="244">
        <v>0</v>
      </c>
      <c r="BW76" s="97">
        <f t="shared" si="59"/>
        <v>0</v>
      </c>
      <c r="BX76" s="97">
        <f t="shared" si="60"/>
        <v>0</v>
      </c>
      <c r="BY76" s="97">
        <f t="shared" si="61"/>
        <v>0.17999999999999972</v>
      </c>
      <c r="BZ76" s="97">
        <f t="shared" si="62"/>
        <v>0</v>
      </c>
      <c r="CA76" s="97">
        <f t="shared" si="63"/>
        <v>0</v>
      </c>
      <c r="CB76" s="97">
        <f t="shared" si="64"/>
        <v>0</v>
      </c>
      <c r="CC76" s="97">
        <f t="shared" si="65"/>
        <v>0</v>
      </c>
      <c r="CD76" s="319" t="s">
        <v>385</v>
      </c>
    </row>
    <row r="77" spans="1:82" s="57" customFormat="1" ht="31.5">
      <c r="A77" s="387" t="s">
        <v>1176</v>
      </c>
      <c r="B77" s="321" t="s">
        <v>1174</v>
      </c>
      <c r="C77" s="323" t="s">
        <v>1177</v>
      </c>
      <c r="D77" s="86" t="s">
        <v>385</v>
      </c>
      <c r="E77" s="242">
        <f t="shared" ref="E77:E79" si="149">L77+S77+Z77+AG77</f>
        <v>0</v>
      </c>
      <c r="F77" s="242">
        <f t="shared" ref="F77:F79" si="150">M77+T77+AA77+AH77</f>
        <v>0</v>
      </c>
      <c r="G77" s="242">
        <f t="shared" ref="G77:G79" si="151">N77+U77+AB77+AI77</f>
        <v>0.7</v>
      </c>
      <c r="H77" s="242">
        <f t="shared" ref="H77:H79" si="152">O77+V77+AC77+AJ77</f>
        <v>0</v>
      </c>
      <c r="I77" s="242">
        <f t="shared" ref="I77:I79" si="153">P77+W77+AD77+AK77</f>
        <v>0</v>
      </c>
      <c r="J77" s="242">
        <f t="shared" ref="J77:J79" si="154">Q77+X77+AE77+AL77</f>
        <v>0</v>
      </c>
      <c r="K77" s="242">
        <f t="shared" ref="K77:K79" si="155">R77+Y77+AF77+AM77</f>
        <v>0</v>
      </c>
      <c r="L77" s="90">
        <v>0</v>
      </c>
      <c r="M77" s="90">
        <v>0</v>
      </c>
      <c r="N77" s="90">
        <v>0</v>
      </c>
      <c r="O77" s="90">
        <v>0</v>
      </c>
      <c r="P77" s="90">
        <v>0</v>
      </c>
      <c r="Q77" s="90">
        <v>0</v>
      </c>
      <c r="R77" s="90">
        <v>0</v>
      </c>
      <c r="S77" s="90">
        <v>0</v>
      </c>
      <c r="T77" s="90">
        <v>0</v>
      </c>
      <c r="U77" s="90">
        <v>0</v>
      </c>
      <c r="V77" s="90">
        <v>0</v>
      </c>
      <c r="W77" s="90">
        <v>0</v>
      </c>
      <c r="X77" s="90">
        <v>0</v>
      </c>
      <c r="Y77" s="90">
        <v>0</v>
      </c>
      <c r="Z77" s="90">
        <v>0</v>
      </c>
      <c r="AA77" s="90">
        <v>0</v>
      </c>
      <c r="AB77" s="90">
        <v>0</v>
      </c>
      <c r="AC77" s="90">
        <v>0</v>
      </c>
      <c r="AD77" s="90">
        <v>0</v>
      </c>
      <c r="AE77" s="90">
        <v>0</v>
      </c>
      <c r="AF77" s="90">
        <v>0</v>
      </c>
      <c r="AG77" s="244">
        <f>'13'!AI77</f>
        <v>0</v>
      </c>
      <c r="AH77" s="244">
        <f>'13'!AJ77</f>
        <v>0</v>
      </c>
      <c r="AI77" s="244">
        <f>'13'!AK77</f>
        <v>0.7</v>
      </c>
      <c r="AJ77" s="244">
        <v>0</v>
      </c>
      <c r="AK77" s="244">
        <v>0</v>
      </c>
      <c r="AL77" s="244">
        <v>0</v>
      </c>
      <c r="AM77" s="244">
        <v>0</v>
      </c>
      <c r="AN77" s="242">
        <f t="shared" si="142"/>
        <v>0</v>
      </c>
      <c r="AO77" s="242">
        <f t="shared" si="143"/>
        <v>0</v>
      </c>
      <c r="AP77" s="242">
        <f t="shared" si="144"/>
        <v>0.8</v>
      </c>
      <c r="AQ77" s="242">
        <f t="shared" si="145"/>
        <v>0</v>
      </c>
      <c r="AR77" s="242">
        <f t="shared" si="146"/>
        <v>0</v>
      </c>
      <c r="AS77" s="242">
        <f t="shared" si="147"/>
        <v>0</v>
      </c>
      <c r="AT77" s="242">
        <f t="shared" si="148"/>
        <v>0</v>
      </c>
      <c r="AU77" s="90">
        <v>0</v>
      </c>
      <c r="AV77" s="90">
        <v>0</v>
      </c>
      <c r="AW77" s="90">
        <v>0</v>
      </c>
      <c r="AX77" s="90">
        <v>0</v>
      </c>
      <c r="AY77" s="90">
        <v>0</v>
      </c>
      <c r="AZ77" s="90">
        <v>0</v>
      </c>
      <c r="BA77" s="90">
        <v>0</v>
      </c>
      <c r="BB77" s="90">
        <v>0</v>
      </c>
      <c r="BC77" s="90">
        <v>0</v>
      </c>
      <c r="BD77" s="90">
        <v>0</v>
      </c>
      <c r="BE77" s="90">
        <v>0</v>
      </c>
      <c r="BF77" s="90">
        <v>0</v>
      </c>
      <c r="BG77" s="90">
        <v>0</v>
      </c>
      <c r="BH77" s="90">
        <v>0</v>
      </c>
      <c r="BI77" s="90">
        <v>0</v>
      </c>
      <c r="BJ77" s="90">
        <v>0</v>
      </c>
      <c r="BK77" s="90">
        <v>0</v>
      </c>
      <c r="BL77" s="90">
        <v>0</v>
      </c>
      <c r="BM77" s="90">
        <v>0</v>
      </c>
      <c r="BN77" s="90">
        <v>0</v>
      </c>
      <c r="BO77" s="90">
        <v>0</v>
      </c>
      <c r="BP77" s="244">
        <f>'13'!BR77</f>
        <v>0</v>
      </c>
      <c r="BQ77" s="244">
        <f>'13'!BS77</f>
        <v>0</v>
      </c>
      <c r="BR77" s="244">
        <f>'13'!BT77</f>
        <v>0.8</v>
      </c>
      <c r="BS77" s="244">
        <v>0</v>
      </c>
      <c r="BT77" s="244">
        <v>0</v>
      </c>
      <c r="BU77" s="244">
        <v>0</v>
      </c>
      <c r="BV77" s="244">
        <v>0</v>
      </c>
      <c r="BW77" s="97">
        <f t="shared" si="59"/>
        <v>0</v>
      </c>
      <c r="BX77" s="97">
        <f t="shared" si="60"/>
        <v>0</v>
      </c>
      <c r="BY77" s="97">
        <f t="shared" si="61"/>
        <v>0.10000000000000009</v>
      </c>
      <c r="BZ77" s="97">
        <f t="shared" si="62"/>
        <v>0</v>
      </c>
      <c r="CA77" s="97">
        <f t="shared" si="63"/>
        <v>0</v>
      </c>
      <c r="CB77" s="97">
        <f t="shared" si="64"/>
        <v>0</v>
      </c>
      <c r="CC77" s="97">
        <f t="shared" si="65"/>
        <v>0</v>
      </c>
      <c r="CD77" s="319" t="s">
        <v>385</v>
      </c>
    </row>
    <row r="78" spans="1:82" s="57" customFormat="1" ht="31.5">
      <c r="A78" s="387" t="s">
        <v>437</v>
      </c>
      <c r="B78" s="78" t="s">
        <v>1175</v>
      </c>
      <c r="C78" s="324" t="s">
        <v>1178</v>
      </c>
      <c r="D78" s="86" t="s">
        <v>385</v>
      </c>
      <c r="E78" s="242">
        <f t="shared" si="149"/>
        <v>0.1</v>
      </c>
      <c r="F78" s="242">
        <f t="shared" si="150"/>
        <v>0</v>
      </c>
      <c r="G78" s="242">
        <f t="shared" si="151"/>
        <v>0</v>
      </c>
      <c r="H78" s="242">
        <f t="shared" si="152"/>
        <v>0</v>
      </c>
      <c r="I78" s="242">
        <f t="shared" si="153"/>
        <v>0</v>
      </c>
      <c r="J78" s="242">
        <f t="shared" si="154"/>
        <v>0</v>
      </c>
      <c r="K78" s="242">
        <f t="shared" si="155"/>
        <v>0</v>
      </c>
      <c r="L78" s="90">
        <v>0</v>
      </c>
      <c r="M78" s="90">
        <v>0</v>
      </c>
      <c r="N78" s="90">
        <v>0</v>
      </c>
      <c r="O78" s="90">
        <v>0</v>
      </c>
      <c r="P78" s="90">
        <v>0</v>
      </c>
      <c r="Q78" s="90">
        <v>0</v>
      </c>
      <c r="R78" s="90">
        <v>0</v>
      </c>
      <c r="S78" s="90">
        <v>0</v>
      </c>
      <c r="T78" s="90">
        <v>0</v>
      </c>
      <c r="U78" s="90">
        <v>0</v>
      </c>
      <c r="V78" s="90">
        <v>0</v>
      </c>
      <c r="W78" s="90">
        <v>0</v>
      </c>
      <c r="X78" s="90">
        <v>0</v>
      </c>
      <c r="Y78" s="90">
        <v>0</v>
      </c>
      <c r="Z78" s="90">
        <v>0</v>
      </c>
      <c r="AA78" s="90">
        <v>0</v>
      </c>
      <c r="AB78" s="90">
        <v>0</v>
      </c>
      <c r="AC78" s="90">
        <v>0</v>
      </c>
      <c r="AD78" s="90">
        <v>0</v>
      </c>
      <c r="AE78" s="90">
        <v>0</v>
      </c>
      <c r="AF78" s="90">
        <v>0</v>
      </c>
      <c r="AG78" s="244">
        <f>'13'!AI78</f>
        <v>0.1</v>
      </c>
      <c r="AH78" s="244">
        <f>'13'!AJ78</f>
        <v>0</v>
      </c>
      <c r="AI78" s="244">
        <f>'13'!AK78</f>
        <v>0</v>
      </c>
      <c r="AJ78" s="244">
        <v>0</v>
      </c>
      <c r="AK78" s="244">
        <v>0</v>
      </c>
      <c r="AL78" s="244">
        <v>0</v>
      </c>
      <c r="AM78" s="244">
        <v>0</v>
      </c>
      <c r="AN78" s="242">
        <f t="shared" si="142"/>
        <v>0.1</v>
      </c>
      <c r="AO78" s="242">
        <f t="shared" si="143"/>
        <v>0</v>
      </c>
      <c r="AP78" s="242">
        <f t="shared" si="144"/>
        <v>0</v>
      </c>
      <c r="AQ78" s="242">
        <f t="shared" si="145"/>
        <v>0</v>
      </c>
      <c r="AR78" s="242">
        <f t="shared" si="146"/>
        <v>0</v>
      </c>
      <c r="AS78" s="242">
        <f t="shared" si="147"/>
        <v>0</v>
      </c>
      <c r="AT78" s="242">
        <f t="shared" si="148"/>
        <v>0</v>
      </c>
      <c r="AU78" s="90">
        <v>0</v>
      </c>
      <c r="AV78" s="90">
        <v>0</v>
      </c>
      <c r="AW78" s="90">
        <v>0</v>
      </c>
      <c r="AX78" s="90">
        <v>0</v>
      </c>
      <c r="AY78" s="90">
        <v>0</v>
      </c>
      <c r="AZ78" s="90">
        <v>0</v>
      </c>
      <c r="BA78" s="90">
        <v>0</v>
      </c>
      <c r="BB78" s="90">
        <v>0</v>
      </c>
      <c r="BC78" s="90">
        <v>0</v>
      </c>
      <c r="BD78" s="90">
        <v>0</v>
      </c>
      <c r="BE78" s="90">
        <v>0</v>
      </c>
      <c r="BF78" s="90">
        <v>0</v>
      </c>
      <c r="BG78" s="90">
        <v>0</v>
      </c>
      <c r="BH78" s="90">
        <v>0</v>
      </c>
      <c r="BI78" s="90">
        <v>0</v>
      </c>
      <c r="BJ78" s="90">
        <v>0</v>
      </c>
      <c r="BK78" s="90">
        <v>0</v>
      </c>
      <c r="BL78" s="90">
        <v>0</v>
      </c>
      <c r="BM78" s="90">
        <v>0</v>
      </c>
      <c r="BN78" s="90">
        <v>0</v>
      </c>
      <c r="BO78" s="90">
        <v>0</v>
      </c>
      <c r="BP78" s="244">
        <f>'13'!BR78</f>
        <v>0.1</v>
      </c>
      <c r="BQ78" s="244">
        <f>'13'!BS78</f>
        <v>0</v>
      </c>
      <c r="BR78" s="244">
        <f>'13'!BT78</f>
        <v>0</v>
      </c>
      <c r="BS78" s="244">
        <v>0</v>
      </c>
      <c r="BT78" s="244">
        <v>0</v>
      </c>
      <c r="BU78" s="244">
        <v>0</v>
      </c>
      <c r="BV78" s="244">
        <v>0</v>
      </c>
      <c r="BW78" s="97">
        <f t="shared" si="59"/>
        <v>0</v>
      </c>
      <c r="BX78" s="97">
        <f t="shared" si="60"/>
        <v>0</v>
      </c>
      <c r="BY78" s="97">
        <f t="shared" si="61"/>
        <v>0</v>
      </c>
      <c r="BZ78" s="97">
        <f t="shared" si="62"/>
        <v>0</v>
      </c>
      <c r="CA78" s="97">
        <f t="shared" si="63"/>
        <v>0</v>
      </c>
      <c r="CB78" s="97">
        <f t="shared" si="64"/>
        <v>0</v>
      </c>
      <c r="CC78" s="97">
        <f t="shared" si="65"/>
        <v>0</v>
      </c>
      <c r="CD78" s="319" t="s">
        <v>385</v>
      </c>
    </row>
    <row r="79" spans="1:82" s="57" customFormat="1" ht="27.75" customHeight="1">
      <c r="A79" s="364" t="s">
        <v>489</v>
      </c>
      <c r="B79" s="364" t="s">
        <v>1196</v>
      </c>
      <c r="C79" s="364" t="s">
        <v>385</v>
      </c>
      <c r="D79" s="395" t="s">
        <v>385</v>
      </c>
      <c r="E79" s="359">
        <f t="shared" si="149"/>
        <v>0</v>
      </c>
      <c r="F79" s="359">
        <f t="shared" si="150"/>
        <v>0</v>
      </c>
      <c r="G79" s="359">
        <f t="shared" si="151"/>
        <v>0</v>
      </c>
      <c r="H79" s="359">
        <f t="shared" si="152"/>
        <v>0</v>
      </c>
      <c r="I79" s="359">
        <f t="shared" si="153"/>
        <v>0</v>
      </c>
      <c r="J79" s="359">
        <f t="shared" si="154"/>
        <v>0</v>
      </c>
      <c r="K79" s="359">
        <f t="shared" si="155"/>
        <v>0</v>
      </c>
      <c r="L79" s="359">
        <v>0</v>
      </c>
      <c r="M79" s="359">
        <v>0</v>
      </c>
      <c r="N79" s="359">
        <v>0</v>
      </c>
      <c r="O79" s="359">
        <v>0</v>
      </c>
      <c r="P79" s="359">
        <v>0</v>
      </c>
      <c r="Q79" s="359">
        <v>0</v>
      </c>
      <c r="R79" s="359">
        <v>0</v>
      </c>
      <c r="S79" s="359">
        <v>0</v>
      </c>
      <c r="T79" s="359">
        <v>0</v>
      </c>
      <c r="U79" s="359">
        <v>0</v>
      </c>
      <c r="V79" s="359">
        <v>0</v>
      </c>
      <c r="W79" s="359">
        <v>0</v>
      </c>
      <c r="X79" s="359">
        <v>0</v>
      </c>
      <c r="Y79" s="359">
        <v>0</v>
      </c>
      <c r="Z79" s="359">
        <v>0</v>
      </c>
      <c r="AA79" s="359">
        <v>0</v>
      </c>
      <c r="AB79" s="359">
        <v>0</v>
      </c>
      <c r="AC79" s="359">
        <v>0</v>
      </c>
      <c r="AD79" s="359">
        <v>0</v>
      </c>
      <c r="AE79" s="359">
        <v>0</v>
      </c>
      <c r="AF79" s="359">
        <v>0</v>
      </c>
      <c r="AG79" s="359">
        <v>0</v>
      </c>
      <c r="AH79" s="359">
        <v>0</v>
      </c>
      <c r="AI79" s="359">
        <v>0</v>
      </c>
      <c r="AJ79" s="359">
        <v>0</v>
      </c>
      <c r="AK79" s="359">
        <v>0</v>
      </c>
      <c r="AL79" s="359">
        <v>0</v>
      </c>
      <c r="AM79" s="359">
        <v>0</v>
      </c>
      <c r="AN79" s="359">
        <f t="shared" si="142"/>
        <v>0</v>
      </c>
      <c r="AO79" s="359">
        <f t="shared" si="143"/>
        <v>0</v>
      </c>
      <c r="AP79" s="359">
        <f t="shared" si="144"/>
        <v>0</v>
      </c>
      <c r="AQ79" s="359">
        <f t="shared" si="145"/>
        <v>0</v>
      </c>
      <c r="AR79" s="359">
        <f t="shared" si="146"/>
        <v>0</v>
      </c>
      <c r="AS79" s="359">
        <f t="shared" si="147"/>
        <v>0</v>
      </c>
      <c r="AT79" s="359">
        <f t="shared" si="148"/>
        <v>0</v>
      </c>
      <c r="AU79" s="359">
        <v>0</v>
      </c>
      <c r="AV79" s="359">
        <v>0</v>
      </c>
      <c r="AW79" s="359">
        <v>0</v>
      </c>
      <c r="AX79" s="359">
        <v>0</v>
      </c>
      <c r="AY79" s="359">
        <v>0</v>
      </c>
      <c r="AZ79" s="359">
        <v>0</v>
      </c>
      <c r="BA79" s="359">
        <v>0</v>
      </c>
      <c r="BB79" s="359">
        <v>0</v>
      </c>
      <c r="BC79" s="359">
        <v>0</v>
      </c>
      <c r="BD79" s="359">
        <v>0</v>
      </c>
      <c r="BE79" s="359">
        <v>0</v>
      </c>
      <c r="BF79" s="359">
        <v>0</v>
      </c>
      <c r="BG79" s="359">
        <v>0</v>
      </c>
      <c r="BH79" s="359">
        <v>0</v>
      </c>
      <c r="BI79" s="359">
        <v>0</v>
      </c>
      <c r="BJ79" s="359">
        <v>0</v>
      </c>
      <c r="BK79" s="359">
        <v>0</v>
      </c>
      <c r="BL79" s="359">
        <v>0</v>
      </c>
      <c r="BM79" s="359">
        <v>0</v>
      </c>
      <c r="BN79" s="359">
        <v>0</v>
      </c>
      <c r="BO79" s="359">
        <v>0</v>
      </c>
      <c r="BP79" s="359">
        <v>0</v>
      </c>
      <c r="BQ79" s="359">
        <v>0</v>
      </c>
      <c r="BR79" s="359">
        <v>0</v>
      </c>
      <c r="BS79" s="359">
        <v>0</v>
      </c>
      <c r="BT79" s="359">
        <v>0</v>
      </c>
      <c r="BU79" s="359">
        <v>0</v>
      </c>
      <c r="BV79" s="359">
        <v>0</v>
      </c>
      <c r="BW79" s="359">
        <f t="shared" ref="BW79" si="156">AN79-E79</f>
        <v>0</v>
      </c>
      <c r="BX79" s="359">
        <f t="shared" ref="BX79" si="157">AO79-F79</f>
        <v>0</v>
      </c>
      <c r="BY79" s="359">
        <f t="shared" ref="BY79" si="158">AP79-G79</f>
        <v>0</v>
      </c>
      <c r="BZ79" s="359">
        <f t="shared" ref="BZ79" si="159">AQ79-H79</f>
        <v>0</v>
      </c>
      <c r="CA79" s="359">
        <f t="shared" ref="CA79" si="160">AR79-I79</f>
        <v>0</v>
      </c>
      <c r="CB79" s="359">
        <f t="shared" ref="CB79" si="161">AS79-J79</f>
        <v>0</v>
      </c>
      <c r="CC79" s="359">
        <f t="shared" ref="CC79" si="162">AT79-K79</f>
        <v>0</v>
      </c>
      <c r="CD79" s="391" t="s">
        <v>385</v>
      </c>
    </row>
    <row r="80" spans="1:82" s="57" customFormat="1" ht="28.5">
      <c r="A80" s="390" t="s">
        <v>440</v>
      </c>
      <c r="B80" s="364" t="s">
        <v>441</v>
      </c>
      <c r="C80" s="395"/>
      <c r="D80" s="395" t="s">
        <v>385</v>
      </c>
      <c r="E80" s="359">
        <f t="shared" si="12"/>
        <v>0</v>
      </c>
      <c r="F80" s="359">
        <f t="shared" si="13"/>
        <v>0</v>
      </c>
      <c r="G80" s="359">
        <f t="shared" si="14"/>
        <v>0</v>
      </c>
      <c r="H80" s="359">
        <f t="shared" si="15"/>
        <v>0</v>
      </c>
      <c r="I80" s="359">
        <f t="shared" si="16"/>
        <v>0</v>
      </c>
      <c r="J80" s="359">
        <f t="shared" si="17"/>
        <v>0</v>
      </c>
      <c r="K80" s="359">
        <f t="shared" si="18"/>
        <v>0</v>
      </c>
      <c r="L80" s="359">
        <v>0</v>
      </c>
      <c r="M80" s="359">
        <v>0</v>
      </c>
      <c r="N80" s="359">
        <v>0</v>
      </c>
      <c r="O80" s="359">
        <v>0</v>
      </c>
      <c r="P80" s="359">
        <v>0</v>
      </c>
      <c r="Q80" s="359">
        <v>0</v>
      </c>
      <c r="R80" s="359">
        <v>0</v>
      </c>
      <c r="S80" s="359">
        <v>0</v>
      </c>
      <c r="T80" s="359">
        <v>0</v>
      </c>
      <c r="U80" s="359">
        <v>0</v>
      </c>
      <c r="V80" s="359">
        <v>0</v>
      </c>
      <c r="W80" s="359">
        <v>0</v>
      </c>
      <c r="X80" s="359">
        <v>0</v>
      </c>
      <c r="Y80" s="359">
        <v>0</v>
      </c>
      <c r="Z80" s="359">
        <v>0</v>
      </c>
      <c r="AA80" s="359">
        <v>0</v>
      </c>
      <c r="AB80" s="359">
        <v>0</v>
      </c>
      <c r="AC80" s="359">
        <v>0</v>
      </c>
      <c r="AD80" s="359">
        <v>0</v>
      </c>
      <c r="AE80" s="359">
        <v>0</v>
      </c>
      <c r="AF80" s="359">
        <v>0</v>
      </c>
      <c r="AG80" s="359">
        <v>0</v>
      </c>
      <c r="AH80" s="359">
        <v>0</v>
      </c>
      <c r="AI80" s="359">
        <v>0</v>
      </c>
      <c r="AJ80" s="359">
        <v>0</v>
      </c>
      <c r="AK80" s="359">
        <v>0</v>
      </c>
      <c r="AL80" s="359">
        <v>0</v>
      </c>
      <c r="AM80" s="359">
        <v>0</v>
      </c>
      <c r="AN80" s="359">
        <f t="shared" ref="AN80" si="163">AU80+BB80+BI80+BP80</f>
        <v>0</v>
      </c>
      <c r="AO80" s="359">
        <f t="shared" ref="AO80" si="164">AV80+BC80+BJ80+BQ80</f>
        <v>0</v>
      </c>
      <c r="AP80" s="359">
        <f t="shared" ref="AP80" si="165">AW80+BD80+BK80+BR80</f>
        <v>0</v>
      </c>
      <c r="AQ80" s="359">
        <f t="shared" ref="AQ80" si="166">AX80+BE80+BL80+BS80</f>
        <v>0</v>
      </c>
      <c r="AR80" s="359">
        <f t="shared" ref="AR80" si="167">AY80+BF80+BM80+BT80</f>
        <v>0</v>
      </c>
      <c r="AS80" s="359">
        <f t="shared" ref="AS80" si="168">AZ80+BG80+BN80+BU80</f>
        <v>0</v>
      </c>
      <c r="AT80" s="359">
        <f t="shared" ref="AT80" si="169">BA80+BH80+BO80+BV80</f>
        <v>0</v>
      </c>
      <c r="AU80" s="359">
        <v>0</v>
      </c>
      <c r="AV80" s="359">
        <v>0</v>
      </c>
      <c r="AW80" s="359">
        <v>0</v>
      </c>
      <c r="AX80" s="359">
        <v>0</v>
      </c>
      <c r="AY80" s="359">
        <v>0</v>
      </c>
      <c r="AZ80" s="359">
        <v>0</v>
      </c>
      <c r="BA80" s="359">
        <v>0</v>
      </c>
      <c r="BB80" s="359">
        <v>0</v>
      </c>
      <c r="BC80" s="359">
        <v>0</v>
      </c>
      <c r="BD80" s="359">
        <v>0</v>
      </c>
      <c r="BE80" s="359">
        <v>0</v>
      </c>
      <c r="BF80" s="359">
        <v>0</v>
      </c>
      <c r="BG80" s="359">
        <v>0</v>
      </c>
      <c r="BH80" s="359">
        <v>0</v>
      </c>
      <c r="BI80" s="359">
        <v>0</v>
      </c>
      <c r="BJ80" s="359">
        <v>0</v>
      </c>
      <c r="BK80" s="359">
        <v>0</v>
      </c>
      <c r="BL80" s="359">
        <v>0</v>
      </c>
      <c r="BM80" s="359">
        <v>0</v>
      </c>
      <c r="BN80" s="359">
        <v>0</v>
      </c>
      <c r="BO80" s="359">
        <v>0</v>
      </c>
      <c r="BP80" s="359">
        <v>0</v>
      </c>
      <c r="BQ80" s="359">
        <v>0</v>
      </c>
      <c r="BR80" s="359">
        <v>0</v>
      </c>
      <c r="BS80" s="359">
        <v>0</v>
      </c>
      <c r="BT80" s="359">
        <v>0</v>
      </c>
      <c r="BU80" s="359">
        <v>0</v>
      </c>
      <c r="BV80" s="359">
        <v>0</v>
      </c>
      <c r="BW80" s="359">
        <f t="shared" si="59"/>
        <v>0</v>
      </c>
      <c r="BX80" s="359">
        <f t="shared" si="60"/>
        <v>0</v>
      </c>
      <c r="BY80" s="359">
        <f t="shared" si="61"/>
        <v>0</v>
      </c>
      <c r="BZ80" s="359">
        <f t="shared" si="62"/>
        <v>0</v>
      </c>
      <c r="CA80" s="359">
        <f t="shared" si="63"/>
        <v>0</v>
      </c>
      <c r="CB80" s="359">
        <f t="shared" si="64"/>
        <v>0</v>
      </c>
      <c r="CC80" s="359">
        <f t="shared" si="65"/>
        <v>0</v>
      </c>
      <c r="CD80" s="391" t="s">
        <v>385</v>
      </c>
    </row>
    <row r="81" spans="1:82" s="54" customFormat="1" ht="27" customHeight="1">
      <c r="A81" s="535" t="s">
        <v>31</v>
      </c>
      <c r="B81" s="536"/>
      <c r="C81" s="537"/>
      <c r="D81" s="394" t="s">
        <v>16</v>
      </c>
      <c r="E81" s="359">
        <f t="shared" ref="E81:F81" si="170">E21</f>
        <v>0.26</v>
      </c>
      <c r="F81" s="359">
        <f t="shared" si="170"/>
        <v>0</v>
      </c>
      <c r="G81" s="359">
        <f>G21</f>
        <v>16.524999999999999</v>
      </c>
      <c r="H81" s="359">
        <f t="shared" ref="H81:J81" si="171">H21</f>
        <v>0</v>
      </c>
      <c r="I81" s="359">
        <f t="shared" si="171"/>
        <v>0</v>
      </c>
      <c r="J81" s="359">
        <f t="shared" si="171"/>
        <v>0</v>
      </c>
      <c r="K81" s="359">
        <f>K21</f>
        <v>358</v>
      </c>
      <c r="L81" s="359">
        <f t="shared" ref="L81:BV81" si="172">L21</f>
        <v>0</v>
      </c>
      <c r="M81" s="359">
        <f t="shared" si="172"/>
        <v>0</v>
      </c>
      <c r="N81" s="359">
        <f t="shared" si="172"/>
        <v>0</v>
      </c>
      <c r="O81" s="359">
        <f t="shared" si="172"/>
        <v>0</v>
      </c>
      <c r="P81" s="359">
        <f t="shared" si="172"/>
        <v>0</v>
      </c>
      <c r="Q81" s="359">
        <f t="shared" si="172"/>
        <v>0</v>
      </c>
      <c r="R81" s="359">
        <f t="shared" si="172"/>
        <v>0</v>
      </c>
      <c r="S81" s="359">
        <f t="shared" si="172"/>
        <v>0</v>
      </c>
      <c r="T81" s="359">
        <f t="shared" si="172"/>
        <v>0</v>
      </c>
      <c r="U81" s="359">
        <f t="shared" si="172"/>
        <v>0</v>
      </c>
      <c r="V81" s="359">
        <f t="shared" si="172"/>
        <v>0</v>
      </c>
      <c r="W81" s="359">
        <f t="shared" si="172"/>
        <v>0</v>
      </c>
      <c r="X81" s="359">
        <f t="shared" si="172"/>
        <v>0</v>
      </c>
      <c r="Y81" s="359">
        <f>Y21</f>
        <v>0</v>
      </c>
      <c r="Z81" s="359">
        <f t="shared" si="172"/>
        <v>0</v>
      </c>
      <c r="AA81" s="359">
        <f t="shared" si="172"/>
        <v>0</v>
      </c>
      <c r="AB81" s="359">
        <f t="shared" si="172"/>
        <v>0</v>
      </c>
      <c r="AC81" s="359">
        <f t="shared" si="172"/>
        <v>0</v>
      </c>
      <c r="AD81" s="359">
        <f t="shared" si="172"/>
        <v>0</v>
      </c>
      <c r="AE81" s="359">
        <f t="shared" si="172"/>
        <v>0</v>
      </c>
      <c r="AF81" s="359">
        <f t="shared" si="172"/>
        <v>0</v>
      </c>
      <c r="AG81" s="359">
        <f t="shared" si="172"/>
        <v>0.26</v>
      </c>
      <c r="AH81" s="359">
        <f t="shared" si="172"/>
        <v>0</v>
      </c>
      <c r="AI81" s="359">
        <f>AI21</f>
        <v>16.524999999999999</v>
      </c>
      <c r="AJ81" s="359">
        <f t="shared" si="172"/>
        <v>0</v>
      </c>
      <c r="AK81" s="359">
        <f t="shared" si="172"/>
        <v>0</v>
      </c>
      <c r="AL81" s="359">
        <f t="shared" si="172"/>
        <v>0</v>
      </c>
      <c r="AM81" s="359">
        <f>AM21</f>
        <v>358</v>
      </c>
      <c r="AN81" s="359">
        <f t="shared" si="172"/>
        <v>0.30099999999999999</v>
      </c>
      <c r="AO81" s="359">
        <f t="shared" si="172"/>
        <v>0</v>
      </c>
      <c r="AP81" s="359">
        <f t="shared" si="172"/>
        <v>19.574999999999999</v>
      </c>
      <c r="AQ81" s="359">
        <f t="shared" si="172"/>
        <v>0</v>
      </c>
      <c r="AR81" s="359">
        <f t="shared" si="172"/>
        <v>0</v>
      </c>
      <c r="AS81" s="359">
        <f t="shared" si="172"/>
        <v>0</v>
      </c>
      <c r="AT81" s="359">
        <f t="shared" si="172"/>
        <v>353</v>
      </c>
      <c r="AU81" s="359">
        <f t="shared" si="172"/>
        <v>0</v>
      </c>
      <c r="AV81" s="359">
        <f t="shared" si="172"/>
        <v>0</v>
      </c>
      <c r="AW81" s="359">
        <f t="shared" si="172"/>
        <v>0</v>
      </c>
      <c r="AX81" s="359">
        <f t="shared" si="172"/>
        <v>0</v>
      </c>
      <c r="AY81" s="359">
        <f t="shared" si="172"/>
        <v>0</v>
      </c>
      <c r="AZ81" s="359">
        <f t="shared" si="172"/>
        <v>0</v>
      </c>
      <c r="BA81" s="359">
        <f t="shared" si="172"/>
        <v>0</v>
      </c>
      <c r="BB81" s="359">
        <f t="shared" si="172"/>
        <v>0</v>
      </c>
      <c r="BC81" s="359">
        <f t="shared" si="172"/>
        <v>0</v>
      </c>
      <c r="BD81" s="359">
        <f t="shared" si="172"/>
        <v>0</v>
      </c>
      <c r="BE81" s="359">
        <f t="shared" si="172"/>
        <v>0</v>
      </c>
      <c r="BF81" s="359">
        <f t="shared" si="172"/>
        <v>0</v>
      </c>
      <c r="BG81" s="359">
        <f t="shared" si="172"/>
        <v>0</v>
      </c>
      <c r="BH81" s="359">
        <f t="shared" si="172"/>
        <v>0</v>
      </c>
      <c r="BI81" s="359">
        <f t="shared" si="172"/>
        <v>0</v>
      </c>
      <c r="BJ81" s="359">
        <f t="shared" si="172"/>
        <v>0</v>
      </c>
      <c r="BK81" s="359">
        <f t="shared" si="172"/>
        <v>0</v>
      </c>
      <c r="BL81" s="359">
        <f t="shared" si="172"/>
        <v>0</v>
      </c>
      <c r="BM81" s="359">
        <f t="shared" si="172"/>
        <v>0</v>
      </c>
      <c r="BN81" s="359">
        <f t="shared" si="172"/>
        <v>0</v>
      </c>
      <c r="BO81" s="359">
        <f t="shared" si="172"/>
        <v>0</v>
      </c>
      <c r="BP81" s="359">
        <f t="shared" si="172"/>
        <v>0.30099999999999999</v>
      </c>
      <c r="BQ81" s="359">
        <f t="shared" si="172"/>
        <v>0</v>
      </c>
      <c r="BR81" s="359">
        <f t="shared" si="172"/>
        <v>19.574999999999999</v>
      </c>
      <c r="BS81" s="359">
        <f t="shared" si="172"/>
        <v>0</v>
      </c>
      <c r="BT81" s="359">
        <f t="shared" si="172"/>
        <v>0</v>
      </c>
      <c r="BU81" s="359">
        <f t="shared" si="172"/>
        <v>0</v>
      </c>
      <c r="BV81" s="359">
        <f t="shared" si="172"/>
        <v>353</v>
      </c>
      <c r="BW81" s="359">
        <f t="shared" si="59"/>
        <v>4.0999999999999981E-2</v>
      </c>
      <c r="BX81" s="359">
        <f t="shared" si="60"/>
        <v>0</v>
      </c>
      <c r="BY81" s="359">
        <f t="shared" si="61"/>
        <v>3.0500000000000007</v>
      </c>
      <c r="BZ81" s="359">
        <f t="shared" si="62"/>
        <v>0</v>
      </c>
      <c r="CA81" s="359">
        <f t="shared" si="63"/>
        <v>0</v>
      </c>
      <c r="CB81" s="359">
        <f t="shared" si="64"/>
        <v>0</v>
      </c>
      <c r="CC81" s="359">
        <f t="shared" si="65"/>
        <v>-5</v>
      </c>
      <c r="CD81" s="391" t="s">
        <v>385</v>
      </c>
    </row>
    <row r="82" spans="1:82" ht="28.5" customHeight="1"/>
    <row r="83" spans="1:82" ht="18" customHeight="1">
      <c r="A83" s="554" t="s">
        <v>51</v>
      </c>
      <c r="B83" s="554"/>
      <c r="C83" s="554"/>
      <c r="D83" s="554"/>
      <c r="E83" s="554"/>
      <c r="F83" s="554"/>
      <c r="G83" s="554"/>
      <c r="H83" s="554"/>
      <c r="I83" s="554"/>
      <c r="J83" s="554"/>
      <c r="K83" s="554"/>
      <c r="L83" s="554"/>
      <c r="M83" s="554"/>
      <c r="N83" s="554"/>
      <c r="O83" s="554"/>
      <c r="P83" s="554"/>
      <c r="Q83" s="554"/>
      <c r="R83" s="554"/>
      <c r="S83" s="554"/>
      <c r="T83" s="554"/>
      <c r="U83" s="554"/>
      <c r="V83" s="554"/>
      <c r="W83" s="554"/>
      <c r="X83" s="554"/>
      <c r="Y83" s="554"/>
      <c r="Z83" s="554"/>
      <c r="AA83" s="554"/>
      <c r="AB83" s="554"/>
      <c r="AC83" s="554"/>
      <c r="AD83" s="554"/>
      <c r="AE83" s="554"/>
      <c r="AF83" s="554"/>
      <c r="AG83" s="554"/>
      <c r="AH83" s="554"/>
      <c r="AI83" s="554"/>
      <c r="AJ83" s="554"/>
      <c r="AK83" s="554"/>
      <c r="AL83" s="554"/>
      <c r="AM83" s="554"/>
      <c r="AN83" s="554"/>
      <c r="AO83" s="554"/>
      <c r="AP83" s="554"/>
      <c r="AQ83" s="554"/>
      <c r="AR83" s="554"/>
      <c r="AS83" s="554"/>
    </row>
    <row r="86" spans="1:82" ht="19.5" customHeight="1"/>
  </sheetData>
  <mergeCells count="35">
    <mergeCell ref="CD29:CD31"/>
    <mergeCell ref="BW16:CC18"/>
    <mergeCell ref="CD16:CD19"/>
    <mergeCell ref="AN17:BV17"/>
    <mergeCell ref="AN18:AT18"/>
    <mergeCell ref="AU18:BA18"/>
    <mergeCell ref="BB18:BH18"/>
    <mergeCell ref="BI18:BO18"/>
    <mergeCell ref="BP18:BV18"/>
    <mergeCell ref="A83:AS83"/>
    <mergeCell ref="A81:C81"/>
    <mergeCell ref="A16:A19"/>
    <mergeCell ref="B16:B19"/>
    <mergeCell ref="C16:C19"/>
    <mergeCell ref="D16:D19"/>
    <mergeCell ref="E18:K18"/>
    <mergeCell ref="L18:R18"/>
    <mergeCell ref="S18:Y18"/>
    <mergeCell ref="Z18:AF18"/>
    <mergeCell ref="E17:AM17"/>
    <mergeCell ref="E16:AM16"/>
    <mergeCell ref="AG18:AM18"/>
    <mergeCell ref="AN16:BV16"/>
    <mergeCell ref="A12:T12"/>
    <mergeCell ref="AH1:AK1"/>
    <mergeCell ref="AH2:AK2"/>
    <mergeCell ref="AH3:AK3"/>
    <mergeCell ref="A5:T5"/>
    <mergeCell ref="A6:T6"/>
    <mergeCell ref="A7:T7"/>
    <mergeCell ref="A8:T8"/>
    <mergeCell ref="A9:T9"/>
    <mergeCell ref="A4:AK4"/>
    <mergeCell ref="A10:T10"/>
    <mergeCell ref="A11:T11"/>
  </mergeCells>
  <pageMargins left="0.24" right="0.16" top="0.23" bottom="0.2" header="0.31496062992125984" footer="0.31496062992125984"/>
  <pageSetup paperSize="9" scale="6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3"/>
  <sheetViews>
    <sheetView topLeftCell="A66" zoomScale="60" zoomScaleNormal="60" workbookViewId="0">
      <selection activeCell="A68" sqref="A68:BH69"/>
    </sheetView>
  </sheetViews>
  <sheetFormatPr defaultRowHeight="15"/>
  <cols>
    <col min="1" max="1" width="13.85546875" customWidth="1"/>
    <col min="2" max="2" width="49" customWidth="1"/>
    <col min="3" max="3" width="16.42578125" customWidth="1"/>
    <col min="4" max="4" width="16.140625" customWidth="1"/>
    <col min="50" max="54" width="9.140625" customWidth="1"/>
    <col min="60" max="60" width="10.7109375" customWidth="1"/>
  </cols>
  <sheetData>
    <row r="1" spans="1:60" ht="21" customHeight="1">
      <c r="BE1" s="514" t="s">
        <v>221</v>
      </c>
      <c r="BF1" s="514"/>
      <c r="BG1" s="514"/>
      <c r="BH1" s="32"/>
    </row>
    <row r="2" spans="1:60" ht="16.5" customHeight="1">
      <c r="BE2" s="514" t="s">
        <v>19</v>
      </c>
      <c r="BF2" s="514"/>
      <c r="BG2" s="514"/>
      <c r="BH2" s="514"/>
    </row>
    <row r="3" spans="1:60" ht="21" customHeight="1">
      <c r="BE3" s="514" t="s">
        <v>20</v>
      </c>
      <c r="BF3" s="514"/>
      <c r="BG3" s="514"/>
      <c r="BH3" s="514"/>
    </row>
    <row r="4" spans="1:60" ht="18.75" customHeight="1">
      <c r="A4" s="504" t="s">
        <v>302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4"/>
      <c r="AJ4" s="504"/>
      <c r="AK4" s="504"/>
      <c r="AL4" s="504"/>
      <c r="AM4" s="504"/>
      <c r="AN4" s="504"/>
      <c r="AO4" s="504"/>
      <c r="AP4" s="504"/>
      <c r="AQ4" s="504"/>
      <c r="AR4" s="504"/>
      <c r="AS4" s="504"/>
      <c r="AT4" s="504"/>
      <c r="AU4" s="504"/>
      <c r="AV4" s="504"/>
      <c r="AW4" s="504"/>
      <c r="AX4" s="504"/>
      <c r="AY4" s="504"/>
      <c r="AZ4" s="504"/>
      <c r="BA4" s="504"/>
      <c r="BB4" s="504"/>
      <c r="BC4" s="504"/>
      <c r="BD4" s="504"/>
      <c r="BE4" s="504"/>
      <c r="BF4" s="504"/>
      <c r="BG4" s="504"/>
      <c r="BH4" s="504"/>
    </row>
    <row r="5" spans="1:60" ht="16.5" customHeight="1">
      <c r="A5" s="499" t="s">
        <v>1184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</row>
    <row r="6" spans="1:60" ht="18.75" customHeight="1">
      <c r="A6" s="499" t="s">
        <v>274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5"/>
      <c r="V6" s="45"/>
      <c r="W6" s="45"/>
      <c r="X6" s="45"/>
      <c r="Y6" s="45"/>
      <c r="Z6" s="45"/>
      <c r="AA6" s="45"/>
    </row>
    <row r="7" spans="1:60" ht="12.75" customHeight="1">
      <c r="A7" s="500" t="s">
        <v>21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44"/>
      <c r="V7" s="44"/>
      <c r="W7" s="44"/>
      <c r="X7" s="44"/>
      <c r="Y7" s="44"/>
      <c r="Z7" s="44"/>
      <c r="AA7" s="44"/>
    </row>
    <row r="8" spans="1:60" ht="23.25" customHeight="1">
      <c r="A8" s="499" t="s">
        <v>1190</v>
      </c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5"/>
      <c r="V8" s="45"/>
      <c r="W8" s="45"/>
      <c r="X8" s="45"/>
      <c r="Y8" s="45"/>
      <c r="Z8" s="45"/>
      <c r="AA8" s="45"/>
    </row>
    <row r="9" spans="1:60" ht="20.25" customHeight="1">
      <c r="A9" s="504" t="s">
        <v>1194</v>
      </c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  <c r="U9" s="45"/>
      <c r="V9" s="45"/>
      <c r="W9" s="45"/>
      <c r="X9" s="45"/>
      <c r="Y9" s="45"/>
      <c r="Z9" s="45"/>
      <c r="AA9" s="45"/>
    </row>
    <row r="10" spans="1:60" ht="31.5" customHeight="1">
      <c r="A10" s="520" t="s">
        <v>1192</v>
      </c>
      <c r="B10" s="520"/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0"/>
      <c r="N10" s="520"/>
      <c r="O10" s="520"/>
      <c r="P10" s="520"/>
      <c r="Q10" s="520"/>
      <c r="R10" s="520"/>
      <c r="S10" s="520"/>
      <c r="T10" s="520"/>
      <c r="U10" s="45"/>
      <c r="V10" s="45"/>
      <c r="W10" s="45"/>
      <c r="X10" s="45"/>
      <c r="Y10" s="45"/>
      <c r="Z10" s="45"/>
      <c r="AA10" s="45"/>
    </row>
    <row r="11" spans="1:60" ht="33" customHeight="1">
      <c r="A11" s="520" t="s">
        <v>1193</v>
      </c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P11" s="520"/>
      <c r="Q11" s="520"/>
      <c r="R11" s="520"/>
      <c r="S11" s="520"/>
      <c r="T11" s="520"/>
      <c r="U11" s="45"/>
      <c r="V11" s="45"/>
      <c r="W11" s="45"/>
      <c r="X11" s="45"/>
      <c r="Y11" s="45"/>
      <c r="Z11" s="45"/>
      <c r="AA11" s="45"/>
    </row>
    <row r="12" spans="1:60" s="17" customFormat="1" ht="18.75" customHeight="1">
      <c r="A12" s="561" t="s">
        <v>63</v>
      </c>
      <c r="B12" s="561"/>
      <c r="C12" s="561"/>
      <c r="D12" s="561"/>
      <c r="E12" s="561"/>
      <c r="F12" s="561"/>
      <c r="G12" s="561"/>
      <c r="H12" s="561"/>
      <c r="I12" s="561"/>
      <c r="J12" s="561"/>
      <c r="K12" s="561"/>
      <c r="L12" s="561"/>
      <c r="M12" s="561"/>
      <c r="N12" s="561"/>
      <c r="O12" s="561"/>
      <c r="P12" s="561"/>
      <c r="Q12" s="561"/>
      <c r="R12" s="561"/>
      <c r="S12" s="561"/>
      <c r="T12" s="561"/>
      <c r="U12" s="58"/>
      <c r="V12" s="58"/>
      <c r="W12" s="58"/>
      <c r="X12" s="58"/>
      <c r="Y12" s="58"/>
      <c r="Z12" s="58"/>
      <c r="AA12" s="58"/>
    </row>
    <row r="13" spans="1:60" s="17" customFormat="1" ht="18.75" hidden="1" customHeight="1">
      <c r="A13" s="304"/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58"/>
      <c r="V13" s="58"/>
      <c r="W13" s="58"/>
      <c r="X13" s="58"/>
      <c r="Y13" s="58"/>
      <c r="Z13" s="58"/>
      <c r="AA13" s="58"/>
    </row>
    <row r="14" spans="1:60" s="17" customFormat="1" ht="18.75" hidden="1" customHeight="1">
      <c r="A14" s="304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58"/>
      <c r="V14" s="58"/>
      <c r="W14" s="58"/>
      <c r="X14" s="58"/>
      <c r="Y14" s="58"/>
      <c r="Z14" s="58"/>
      <c r="AA14" s="58"/>
    </row>
    <row r="15" spans="1:60" s="17" customFormat="1" ht="18.7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8"/>
      <c r="V15" s="58"/>
      <c r="W15" s="58"/>
      <c r="X15" s="58"/>
      <c r="Y15" s="58"/>
      <c r="Z15" s="58"/>
      <c r="AA15" s="58"/>
    </row>
    <row r="16" spans="1:60" ht="41.25" customHeight="1">
      <c r="A16" s="530" t="s">
        <v>0</v>
      </c>
      <c r="B16" s="530" t="s">
        <v>1</v>
      </c>
      <c r="C16" s="530" t="s">
        <v>2</v>
      </c>
      <c r="D16" s="530" t="s">
        <v>222</v>
      </c>
      <c r="E16" s="530" t="s">
        <v>1121</v>
      </c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0"/>
      <c r="Z16" s="530"/>
      <c r="AA16" s="530"/>
      <c r="AB16" s="530"/>
      <c r="AC16" s="530"/>
      <c r="AD16" s="530"/>
      <c r="AE16" s="530"/>
      <c r="AF16" s="530"/>
      <c r="AG16" s="530"/>
      <c r="AH16" s="530"/>
      <c r="AI16" s="530"/>
      <c r="AJ16" s="530"/>
      <c r="AK16" s="530"/>
      <c r="AL16" s="530"/>
      <c r="AM16" s="530"/>
      <c r="AN16" s="530"/>
      <c r="AO16" s="530"/>
      <c r="AP16" s="530"/>
      <c r="AQ16" s="530"/>
      <c r="AR16" s="530"/>
      <c r="AS16" s="530"/>
      <c r="AT16" s="530"/>
      <c r="AU16" s="530"/>
      <c r="AV16" s="530"/>
      <c r="AW16" s="530"/>
      <c r="AX16" s="530"/>
      <c r="AY16" s="530"/>
      <c r="AZ16" s="530"/>
      <c r="BA16" s="530"/>
      <c r="BB16" s="530"/>
      <c r="BC16" s="530" t="s">
        <v>187</v>
      </c>
      <c r="BD16" s="530"/>
      <c r="BE16" s="530"/>
      <c r="BF16" s="530"/>
      <c r="BG16" s="530"/>
      <c r="BH16" s="530" t="s">
        <v>25</v>
      </c>
    </row>
    <row r="17" spans="1:60">
      <c r="A17" s="530"/>
      <c r="B17" s="530"/>
      <c r="C17" s="530"/>
      <c r="D17" s="530"/>
      <c r="E17" s="530" t="s">
        <v>6</v>
      </c>
      <c r="F17" s="530"/>
      <c r="G17" s="530"/>
      <c r="H17" s="530"/>
      <c r="I17" s="530"/>
      <c r="J17" s="530"/>
      <c r="K17" s="530"/>
      <c r="L17" s="530"/>
      <c r="M17" s="530"/>
      <c r="N17" s="530"/>
      <c r="O17" s="530"/>
      <c r="P17" s="530"/>
      <c r="Q17" s="530"/>
      <c r="R17" s="530"/>
      <c r="S17" s="530"/>
      <c r="T17" s="530"/>
      <c r="U17" s="530"/>
      <c r="V17" s="530"/>
      <c r="W17" s="530"/>
      <c r="X17" s="530"/>
      <c r="Y17" s="530"/>
      <c r="Z17" s="530"/>
      <c r="AA17" s="530"/>
      <c r="AB17" s="530"/>
      <c r="AC17" s="530"/>
      <c r="AD17" s="530" t="s">
        <v>7</v>
      </c>
      <c r="AE17" s="530"/>
      <c r="AF17" s="530"/>
      <c r="AG17" s="530"/>
      <c r="AH17" s="530"/>
      <c r="AI17" s="530"/>
      <c r="AJ17" s="530"/>
      <c r="AK17" s="530"/>
      <c r="AL17" s="530"/>
      <c r="AM17" s="530"/>
      <c r="AN17" s="530"/>
      <c r="AO17" s="530"/>
      <c r="AP17" s="530"/>
      <c r="AQ17" s="530"/>
      <c r="AR17" s="530"/>
      <c r="AS17" s="530"/>
      <c r="AT17" s="530"/>
      <c r="AU17" s="530"/>
      <c r="AV17" s="530"/>
      <c r="AW17" s="530"/>
      <c r="AX17" s="530"/>
      <c r="AY17" s="530"/>
      <c r="AZ17" s="530"/>
      <c r="BA17" s="530"/>
      <c r="BB17" s="530"/>
      <c r="BC17" s="530"/>
      <c r="BD17" s="530"/>
      <c r="BE17" s="530"/>
      <c r="BF17" s="530"/>
      <c r="BG17" s="530"/>
      <c r="BH17" s="530"/>
    </row>
    <row r="18" spans="1:60">
      <c r="A18" s="530"/>
      <c r="B18" s="530"/>
      <c r="C18" s="530"/>
      <c r="D18" s="530"/>
      <c r="E18" s="530" t="s">
        <v>109</v>
      </c>
      <c r="F18" s="530"/>
      <c r="G18" s="530"/>
      <c r="H18" s="530"/>
      <c r="I18" s="530"/>
      <c r="J18" s="530" t="s">
        <v>110</v>
      </c>
      <c r="K18" s="530"/>
      <c r="L18" s="530"/>
      <c r="M18" s="530"/>
      <c r="N18" s="530"/>
      <c r="O18" s="530" t="s">
        <v>111</v>
      </c>
      <c r="P18" s="530"/>
      <c r="Q18" s="530"/>
      <c r="R18" s="530"/>
      <c r="S18" s="530"/>
      <c r="T18" s="530" t="s">
        <v>112</v>
      </c>
      <c r="U18" s="530"/>
      <c r="V18" s="530"/>
      <c r="W18" s="530"/>
      <c r="X18" s="530"/>
      <c r="Y18" s="530" t="s">
        <v>113</v>
      </c>
      <c r="Z18" s="530"/>
      <c r="AA18" s="530"/>
      <c r="AB18" s="530"/>
      <c r="AC18" s="530"/>
      <c r="AD18" s="530" t="s">
        <v>109</v>
      </c>
      <c r="AE18" s="530"/>
      <c r="AF18" s="530"/>
      <c r="AG18" s="530"/>
      <c r="AH18" s="530"/>
      <c r="AI18" s="530" t="s">
        <v>223</v>
      </c>
      <c r="AJ18" s="530"/>
      <c r="AK18" s="530"/>
      <c r="AL18" s="530"/>
      <c r="AM18" s="530"/>
      <c r="AN18" s="530" t="s">
        <v>111</v>
      </c>
      <c r="AO18" s="530"/>
      <c r="AP18" s="530"/>
      <c r="AQ18" s="530"/>
      <c r="AR18" s="530"/>
      <c r="AS18" s="530" t="s">
        <v>112</v>
      </c>
      <c r="AT18" s="530"/>
      <c r="AU18" s="530"/>
      <c r="AV18" s="530"/>
      <c r="AW18" s="530"/>
      <c r="AX18" s="530" t="s">
        <v>113</v>
      </c>
      <c r="AY18" s="530"/>
      <c r="AZ18" s="530"/>
      <c r="BA18" s="530"/>
      <c r="BB18" s="530"/>
      <c r="BC18" s="530"/>
      <c r="BD18" s="530"/>
      <c r="BE18" s="530"/>
      <c r="BF18" s="530"/>
      <c r="BG18" s="530"/>
      <c r="BH18" s="530"/>
    </row>
    <row r="19" spans="1:60">
      <c r="A19" s="530"/>
      <c r="B19" s="530"/>
      <c r="C19" s="530"/>
      <c r="D19" s="530"/>
      <c r="E19" s="49" t="s">
        <v>39</v>
      </c>
      <c r="F19" s="49" t="s">
        <v>40</v>
      </c>
      <c r="G19" s="49" t="s">
        <v>41</v>
      </c>
      <c r="H19" s="49" t="s">
        <v>42</v>
      </c>
      <c r="I19" s="49" t="s">
        <v>43</v>
      </c>
      <c r="J19" s="49" t="s">
        <v>39</v>
      </c>
      <c r="K19" s="49" t="s">
        <v>40</v>
      </c>
      <c r="L19" s="49" t="s">
        <v>41</v>
      </c>
      <c r="M19" s="49" t="s">
        <v>42</v>
      </c>
      <c r="N19" s="49" t="s">
        <v>43</v>
      </c>
      <c r="O19" s="49" t="s">
        <v>39</v>
      </c>
      <c r="P19" s="49" t="s">
        <v>40</v>
      </c>
      <c r="Q19" s="49" t="s">
        <v>41</v>
      </c>
      <c r="R19" s="49" t="s">
        <v>42</v>
      </c>
      <c r="S19" s="49" t="s">
        <v>43</v>
      </c>
      <c r="T19" s="49" t="s">
        <v>39</v>
      </c>
      <c r="U19" s="49" t="s">
        <v>40</v>
      </c>
      <c r="V19" s="49" t="s">
        <v>41</v>
      </c>
      <c r="W19" s="49" t="s">
        <v>42</v>
      </c>
      <c r="X19" s="49" t="s">
        <v>43</v>
      </c>
      <c r="Y19" s="49" t="s">
        <v>39</v>
      </c>
      <c r="Z19" s="49" t="s">
        <v>40</v>
      </c>
      <c r="AA19" s="49" t="s">
        <v>41</v>
      </c>
      <c r="AB19" s="49" t="s">
        <v>42</v>
      </c>
      <c r="AC19" s="49" t="s">
        <v>43</v>
      </c>
      <c r="AD19" s="49" t="s">
        <v>39</v>
      </c>
      <c r="AE19" s="49" t="s">
        <v>40</v>
      </c>
      <c r="AF19" s="49" t="s">
        <v>41</v>
      </c>
      <c r="AG19" s="49" t="s">
        <v>42</v>
      </c>
      <c r="AH19" s="49" t="s">
        <v>43</v>
      </c>
      <c r="AI19" s="49" t="s">
        <v>39</v>
      </c>
      <c r="AJ19" s="49" t="s">
        <v>40</v>
      </c>
      <c r="AK19" s="49" t="s">
        <v>41</v>
      </c>
      <c r="AL19" s="49" t="s">
        <v>42</v>
      </c>
      <c r="AM19" s="49" t="s">
        <v>43</v>
      </c>
      <c r="AN19" s="49" t="s">
        <v>39</v>
      </c>
      <c r="AO19" s="49" t="s">
        <v>40</v>
      </c>
      <c r="AP19" s="49" t="s">
        <v>41</v>
      </c>
      <c r="AQ19" s="49" t="s">
        <v>42</v>
      </c>
      <c r="AR19" s="49" t="s">
        <v>43</v>
      </c>
      <c r="AS19" s="49" t="s">
        <v>39</v>
      </c>
      <c r="AT19" s="49" t="s">
        <v>40</v>
      </c>
      <c r="AU19" s="49" t="s">
        <v>41</v>
      </c>
      <c r="AV19" s="49" t="s">
        <v>42</v>
      </c>
      <c r="AW19" s="49" t="s">
        <v>43</v>
      </c>
      <c r="AX19" s="49" t="s">
        <v>39</v>
      </c>
      <c r="AY19" s="49" t="s">
        <v>40</v>
      </c>
      <c r="AZ19" s="49" t="s">
        <v>41</v>
      </c>
      <c r="BA19" s="49" t="s">
        <v>42</v>
      </c>
      <c r="BB19" s="49" t="s">
        <v>43</v>
      </c>
      <c r="BC19" s="49" t="s">
        <v>39</v>
      </c>
      <c r="BD19" s="49" t="s">
        <v>40</v>
      </c>
      <c r="BE19" s="49" t="s">
        <v>41</v>
      </c>
      <c r="BF19" s="49" t="s">
        <v>42</v>
      </c>
      <c r="BG19" s="49" t="s">
        <v>43</v>
      </c>
      <c r="BH19" s="530"/>
    </row>
    <row r="20" spans="1:60">
      <c r="A20" s="331">
        <v>1</v>
      </c>
      <c r="B20" s="49">
        <v>2</v>
      </c>
      <c r="C20" s="49">
        <v>3</v>
      </c>
      <c r="D20" s="49">
        <v>4</v>
      </c>
      <c r="E20" s="49" t="s">
        <v>115</v>
      </c>
      <c r="F20" s="49" t="s">
        <v>116</v>
      </c>
      <c r="G20" s="49" t="s">
        <v>117</v>
      </c>
      <c r="H20" s="49" t="s">
        <v>118</v>
      </c>
      <c r="I20" s="49" t="s">
        <v>119</v>
      </c>
      <c r="J20" s="49" t="s">
        <v>122</v>
      </c>
      <c r="K20" s="49" t="s">
        <v>123</v>
      </c>
      <c r="L20" s="49" t="s">
        <v>124</v>
      </c>
      <c r="M20" s="49" t="s">
        <v>125</v>
      </c>
      <c r="N20" s="49" t="s">
        <v>126</v>
      </c>
      <c r="O20" s="49" t="s">
        <v>129</v>
      </c>
      <c r="P20" s="49" t="s">
        <v>130</v>
      </c>
      <c r="Q20" s="49" t="s">
        <v>131</v>
      </c>
      <c r="R20" s="49" t="s">
        <v>132</v>
      </c>
      <c r="S20" s="49" t="s">
        <v>133</v>
      </c>
      <c r="T20" s="49" t="s">
        <v>136</v>
      </c>
      <c r="U20" s="49" t="s">
        <v>137</v>
      </c>
      <c r="V20" s="49" t="s">
        <v>138</v>
      </c>
      <c r="W20" s="49" t="s">
        <v>139</v>
      </c>
      <c r="X20" s="49" t="s">
        <v>140</v>
      </c>
      <c r="Y20" s="49" t="s">
        <v>143</v>
      </c>
      <c r="Z20" s="49" t="s">
        <v>144</v>
      </c>
      <c r="AA20" s="49" t="s">
        <v>145</v>
      </c>
      <c r="AB20" s="49" t="s">
        <v>146</v>
      </c>
      <c r="AC20" s="49" t="s">
        <v>147</v>
      </c>
      <c r="AD20" s="49" t="s">
        <v>160</v>
      </c>
      <c r="AE20" s="49" t="s">
        <v>161</v>
      </c>
      <c r="AF20" s="49" t="s">
        <v>162</v>
      </c>
      <c r="AG20" s="49" t="s">
        <v>163</v>
      </c>
      <c r="AH20" s="49" t="s">
        <v>164</v>
      </c>
      <c r="AI20" s="49" t="s">
        <v>191</v>
      </c>
      <c r="AJ20" s="49" t="s">
        <v>192</v>
      </c>
      <c r="AK20" s="49" t="s">
        <v>193</v>
      </c>
      <c r="AL20" s="49" t="s">
        <v>194</v>
      </c>
      <c r="AM20" s="49" t="s">
        <v>195</v>
      </c>
      <c r="AN20" s="49" t="s">
        <v>198</v>
      </c>
      <c r="AO20" s="49" t="s">
        <v>199</v>
      </c>
      <c r="AP20" s="49" t="s">
        <v>200</v>
      </c>
      <c r="AQ20" s="49" t="s">
        <v>201</v>
      </c>
      <c r="AR20" s="49" t="s">
        <v>202</v>
      </c>
      <c r="AS20" s="49" t="s">
        <v>205</v>
      </c>
      <c r="AT20" s="49" t="s">
        <v>206</v>
      </c>
      <c r="AU20" s="49" t="s">
        <v>207</v>
      </c>
      <c r="AV20" s="49" t="s">
        <v>208</v>
      </c>
      <c r="AW20" s="49" t="s">
        <v>209</v>
      </c>
      <c r="AX20" s="49" t="s">
        <v>212</v>
      </c>
      <c r="AY20" s="49" t="s">
        <v>213</v>
      </c>
      <c r="AZ20" s="49" t="s">
        <v>214</v>
      </c>
      <c r="BA20" s="49" t="s">
        <v>215</v>
      </c>
      <c r="BB20" s="49" t="s">
        <v>216</v>
      </c>
      <c r="BC20" s="49" t="s">
        <v>165</v>
      </c>
      <c r="BD20" s="49" t="s">
        <v>166</v>
      </c>
      <c r="BE20" s="49" t="s">
        <v>167</v>
      </c>
      <c r="BF20" s="49" t="s">
        <v>168</v>
      </c>
      <c r="BG20" s="49" t="s">
        <v>169</v>
      </c>
      <c r="BH20" s="49">
        <v>8</v>
      </c>
    </row>
    <row r="21" spans="1:60" ht="28.5">
      <c r="A21" s="384" t="s">
        <v>384</v>
      </c>
      <c r="B21" s="73" t="s">
        <v>31</v>
      </c>
      <c r="C21" s="85" t="s">
        <v>385</v>
      </c>
      <c r="D21" s="86" t="s">
        <v>385</v>
      </c>
      <c r="E21" s="318">
        <f>J21+O21+T21+Y21</f>
        <v>0</v>
      </c>
      <c r="F21" s="318">
        <f t="shared" ref="F21:I53" si="0">K21+P21+U21+Z21</f>
        <v>0</v>
      </c>
      <c r="G21" s="318">
        <f t="shared" si="0"/>
        <v>0</v>
      </c>
      <c r="H21" s="318">
        <f t="shared" si="0"/>
        <v>0</v>
      </c>
      <c r="I21" s="318">
        <f>N21+S21+X21+AC21</f>
        <v>0</v>
      </c>
      <c r="J21" s="318">
        <f t="shared" ref="J21:M21" si="1">J22+J23+J24+J25+J26+J27</f>
        <v>0</v>
      </c>
      <c r="K21" s="318">
        <f t="shared" si="1"/>
        <v>0</v>
      </c>
      <c r="L21" s="318">
        <f>L22+L23+L24+L25+L26+L27</f>
        <v>0</v>
      </c>
      <c r="M21" s="318">
        <f t="shared" si="1"/>
        <v>0</v>
      </c>
      <c r="N21" s="318">
        <f>N22+N23+N24+N25+N26+N27</f>
        <v>0</v>
      </c>
      <c r="O21" s="318">
        <f t="shared" ref="O21:R21" si="2">O22+O23+O24+O25+O26+O27</f>
        <v>0</v>
      </c>
      <c r="P21" s="318">
        <f t="shared" si="2"/>
        <v>0</v>
      </c>
      <c r="Q21" s="318">
        <f t="shared" si="2"/>
        <v>0</v>
      </c>
      <c r="R21" s="318">
        <f t="shared" si="2"/>
        <v>0</v>
      </c>
      <c r="S21" s="318">
        <f>S22+S23+S24+S25+S26+S27</f>
        <v>0</v>
      </c>
      <c r="T21" s="318">
        <f t="shared" ref="T21:W21" si="3">T22+T23+T24+T25+T26+T27</f>
        <v>0</v>
      </c>
      <c r="U21" s="318">
        <f t="shared" si="3"/>
        <v>0</v>
      </c>
      <c r="V21" s="318">
        <f t="shared" si="3"/>
        <v>0</v>
      </c>
      <c r="W21" s="318">
        <f t="shared" si="3"/>
        <v>0</v>
      </c>
      <c r="X21" s="318">
        <f>X22+X23+X24+X25+X26+X27</f>
        <v>0</v>
      </c>
      <c r="Y21" s="318">
        <f t="shared" ref="Y21" si="4">Y22+Y23+Y24+Y25+Y26+Y27</f>
        <v>0</v>
      </c>
      <c r="Z21" s="318">
        <f t="shared" ref="Z21" si="5">Z22+Z23+Z24+Z25+Z26+Z27</f>
        <v>0</v>
      </c>
      <c r="AA21" s="318">
        <f t="shared" ref="AA21" si="6">AA22+AA23+AA24+AA25+AA26+AA27</f>
        <v>0</v>
      </c>
      <c r="AB21" s="318">
        <f t="shared" ref="AB21" si="7">AB22+AB23+AB24+AB25+AB26+AB27</f>
        <v>0</v>
      </c>
      <c r="AC21" s="318">
        <f>AC22+AC23+AC24+AC25+AC26+AC27</f>
        <v>0</v>
      </c>
      <c r="AD21" s="318">
        <f>AI21+AN21+AS21+AX21</f>
        <v>0</v>
      </c>
      <c r="AE21" s="318">
        <f t="shared" ref="AE21:AE80" si="8">AJ21+AO21+AT21+AY21</f>
        <v>0</v>
      </c>
      <c r="AF21" s="318">
        <f t="shared" ref="AF21:AF80" si="9">AK21+AP21+AU21+AZ21</f>
        <v>0</v>
      </c>
      <c r="AG21" s="318">
        <f t="shared" ref="AG21:AG80" si="10">AL21+AQ21+AV21+BA21</f>
        <v>0</v>
      </c>
      <c r="AH21" s="318">
        <f>AM21+AR21+AW21+BB21</f>
        <v>0</v>
      </c>
      <c r="AI21" s="318">
        <f t="shared" ref="AI21" si="11">AI22+AI23+AI24+AI25+AI26+AI27</f>
        <v>0</v>
      </c>
      <c r="AJ21" s="318">
        <f t="shared" ref="AJ21" si="12">AJ22+AJ23+AJ24+AJ25+AJ26+AJ27</f>
        <v>0</v>
      </c>
      <c r="AK21" s="318">
        <f t="shared" ref="AK21" si="13">AK22+AK23+AK24+AK25+AK26+AK27</f>
        <v>0</v>
      </c>
      <c r="AL21" s="318">
        <f t="shared" ref="AL21" si="14">AL22+AL23+AL24+AL25+AL26+AL27</f>
        <v>0</v>
      </c>
      <c r="AM21" s="318">
        <f>AM22+AM23+AM24+AM25+AM26+AM27</f>
        <v>0</v>
      </c>
      <c r="AN21" s="318">
        <f t="shared" ref="AN21" si="15">AN22+AN23+AN24+AN25+AN26+AN27</f>
        <v>0</v>
      </c>
      <c r="AO21" s="318">
        <f t="shared" ref="AO21" si="16">AO22+AO23+AO24+AO25+AO26+AO27</f>
        <v>0</v>
      </c>
      <c r="AP21" s="318">
        <f t="shared" ref="AP21" si="17">AP22+AP23+AP24+AP25+AP26+AP27</f>
        <v>0</v>
      </c>
      <c r="AQ21" s="318">
        <f t="shared" ref="AQ21" si="18">AQ22+AQ23+AQ24+AQ25+AQ26+AQ27</f>
        <v>0</v>
      </c>
      <c r="AR21" s="318">
        <f>AR22+AR23+AR24+AR25+AR26+AR27</f>
        <v>0</v>
      </c>
      <c r="AS21" s="318">
        <f t="shared" ref="AS21" si="19">AS22+AS23+AS24+AS25+AS26+AS27</f>
        <v>0</v>
      </c>
      <c r="AT21" s="318">
        <f t="shared" ref="AT21" si="20">AT22+AT23+AT24+AT25+AT26+AT27</f>
        <v>0</v>
      </c>
      <c r="AU21" s="318">
        <f t="shared" ref="AU21" si="21">AU22+AU23+AU24+AU25+AU26+AU27</f>
        <v>0</v>
      </c>
      <c r="AV21" s="318">
        <f t="shared" ref="AV21" si="22">AV22+AV23+AV24+AV25+AV26+AV27</f>
        <v>0</v>
      </c>
      <c r="AW21" s="318">
        <f>AW22+AW23+AW24+AW25+AW26+AW27</f>
        <v>0</v>
      </c>
      <c r="AX21" s="318">
        <f t="shared" ref="AX21" si="23">AX22+AX23+AX24+AX25+AX26+AX27</f>
        <v>0</v>
      </c>
      <c r="AY21" s="318">
        <f t="shared" ref="AY21" si="24">AY22+AY23+AY24+AY25+AY26+AY27</f>
        <v>0</v>
      </c>
      <c r="AZ21" s="318">
        <f t="shared" ref="AZ21" si="25">AZ22+AZ23+AZ24+AZ25+AZ26+AZ27</f>
        <v>0</v>
      </c>
      <c r="BA21" s="318">
        <f t="shared" ref="BA21" si="26">BA22+BA23+BA24+BA25+BA26+BA27</f>
        <v>0</v>
      </c>
      <c r="BB21" s="318">
        <f>BB22+BB23+BB24+BB25+BB26+BB27</f>
        <v>0</v>
      </c>
      <c r="BC21" s="318">
        <f>AD21-(E21-Y21)</f>
        <v>0</v>
      </c>
      <c r="BD21" s="318">
        <f t="shared" ref="BD21:BG21" si="27">AE21-(F21-Z21)</f>
        <v>0</v>
      </c>
      <c r="BE21" s="318">
        <f t="shared" si="27"/>
        <v>0</v>
      </c>
      <c r="BF21" s="318">
        <f t="shared" si="27"/>
        <v>0</v>
      </c>
      <c r="BG21" s="318">
        <f t="shared" si="27"/>
        <v>0</v>
      </c>
      <c r="BH21" s="93"/>
    </row>
    <row r="22" spans="1:60" s="52" customFormat="1" ht="15.75">
      <c r="A22" s="385" t="s">
        <v>386</v>
      </c>
      <c r="B22" s="76" t="s">
        <v>387</v>
      </c>
      <c r="C22" s="281" t="s">
        <v>385</v>
      </c>
      <c r="D22" s="281" t="s">
        <v>385</v>
      </c>
      <c r="E22" s="314">
        <f t="shared" ref="E22:I80" si="28">J22+O22+T22+Y22</f>
        <v>0</v>
      </c>
      <c r="F22" s="314">
        <f t="shared" si="0"/>
        <v>0</v>
      </c>
      <c r="G22" s="314">
        <f t="shared" si="0"/>
        <v>0</v>
      </c>
      <c r="H22" s="314">
        <f t="shared" si="0"/>
        <v>0</v>
      </c>
      <c r="I22" s="314">
        <f t="shared" si="0"/>
        <v>0</v>
      </c>
      <c r="J22" s="314">
        <v>0</v>
      </c>
      <c r="K22" s="314">
        <v>0</v>
      </c>
      <c r="L22" s="314">
        <v>0</v>
      </c>
      <c r="M22" s="314">
        <v>0</v>
      </c>
      <c r="N22" s="314">
        <v>0</v>
      </c>
      <c r="O22" s="314">
        <v>0</v>
      </c>
      <c r="P22" s="314">
        <v>0</v>
      </c>
      <c r="Q22" s="314">
        <v>0</v>
      </c>
      <c r="R22" s="314">
        <v>0</v>
      </c>
      <c r="S22" s="314">
        <v>0</v>
      </c>
      <c r="T22" s="314">
        <v>0</v>
      </c>
      <c r="U22" s="314">
        <v>0</v>
      </c>
      <c r="V22" s="314">
        <v>0</v>
      </c>
      <c r="W22" s="314">
        <v>0</v>
      </c>
      <c r="X22" s="314">
        <v>0</v>
      </c>
      <c r="Y22" s="314">
        <v>0</v>
      </c>
      <c r="Z22" s="314">
        <v>0</v>
      </c>
      <c r="AA22" s="314">
        <v>0</v>
      </c>
      <c r="AB22" s="314">
        <v>0</v>
      </c>
      <c r="AC22" s="314">
        <v>0</v>
      </c>
      <c r="AD22" s="314">
        <f t="shared" ref="AD22:AD80" si="29">AI22+AN22+AS22+AX22</f>
        <v>0</v>
      </c>
      <c r="AE22" s="314">
        <f t="shared" si="8"/>
        <v>0</v>
      </c>
      <c r="AF22" s="314">
        <f t="shared" si="9"/>
        <v>0</v>
      </c>
      <c r="AG22" s="314">
        <f t="shared" si="10"/>
        <v>0</v>
      </c>
      <c r="AH22" s="314">
        <f t="shared" ref="AH22:AH80" si="30">AM22+AR22+AW22+BB22</f>
        <v>0</v>
      </c>
      <c r="AI22" s="314">
        <v>0</v>
      </c>
      <c r="AJ22" s="314">
        <v>0</v>
      </c>
      <c r="AK22" s="314">
        <v>0</v>
      </c>
      <c r="AL22" s="314">
        <v>0</v>
      </c>
      <c r="AM22" s="314">
        <v>0</v>
      </c>
      <c r="AN22" s="314">
        <v>0</v>
      </c>
      <c r="AO22" s="314">
        <v>0</v>
      </c>
      <c r="AP22" s="314">
        <v>0</v>
      </c>
      <c r="AQ22" s="314">
        <v>0</v>
      </c>
      <c r="AR22" s="314">
        <v>0</v>
      </c>
      <c r="AS22" s="314">
        <v>0</v>
      </c>
      <c r="AT22" s="314">
        <v>0</v>
      </c>
      <c r="AU22" s="314">
        <v>0</v>
      </c>
      <c r="AV22" s="314">
        <v>0</v>
      </c>
      <c r="AW22" s="314">
        <v>0</v>
      </c>
      <c r="AX22" s="314">
        <v>0</v>
      </c>
      <c r="AY22" s="314">
        <v>0</v>
      </c>
      <c r="AZ22" s="314">
        <v>0</v>
      </c>
      <c r="BA22" s="314">
        <v>0</v>
      </c>
      <c r="BB22" s="314">
        <v>0</v>
      </c>
      <c r="BC22" s="314">
        <f t="shared" ref="BC22:BC80" si="31">AD22-(E22-Y22)</f>
        <v>0</v>
      </c>
      <c r="BD22" s="314">
        <f t="shared" ref="BD22:BD80" si="32">AE22-(F22-Z22)</f>
        <v>0</v>
      </c>
      <c r="BE22" s="314">
        <f t="shared" ref="BE22:BE80" si="33">AF22-(G22-AA22)</f>
        <v>0</v>
      </c>
      <c r="BF22" s="314">
        <f t="shared" ref="BF22:BF80" si="34">AG22-(H22-AB22)</f>
        <v>0</v>
      </c>
      <c r="BG22" s="314">
        <f t="shared" ref="BG22:BG80" si="35">AH22-(I22-AC22)</f>
        <v>0</v>
      </c>
      <c r="BH22" s="309"/>
    </row>
    <row r="23" spans="1:60" s="52" customFormat="1" ht="28.5">
      <c r="A23" s="315" t="s">
        <v>388</v>
      </c>
      <c r="B23" s="306" t="s">
        <v>389</v>
      </c>
      <c r="C23" s="281" t="s">
        <v>385</v>
      </c>
      <c r="D23" s="281" t="s">
        <v>385</v>
      </c>
      <c r="E23" s="314">
        <f t="shared" si="28"/>
        <v>0</v>
      </c>
      <c r="F23" s="314">
        <f t="shared" si="0"/>
        <v>0</v>
      </c>
      <c r="G23" s="314">
        <f t="shared" si="0"/>
        <v>0</v>
      </c>
      <c r="H23" s="314">
        <f t="shared" si="0"/>
        <v>0</v>
      </c>
      <c r="I23" s="314">
        <f t="shared" si="0"/>
        <v>0</v>
      </c>
      <c r="J23" s="314">
        <f t="shared" ref="J23:M23" si="36">J45</f>
        <v>0</v>
      </c>
      <c r="K23" s="314">
        <f>K45</f>
        <v>0</v>
      </c>
      <c r="L23" s="314">
        <f t="shared" si="36"/>
        <v>0</v>
      </c>
      <c r="M23" s="314">
        <f t="shared" si="36"/>
        <v>0</v>
      </c>
      <c r="N23" s="314">
        <f>N45</f>
        <v>0</v>
      </c>
      <c r="O23" s="314">
        <f t="shared" ref="O23:R23" si="37">O45</f>
        <v>0</v>
      </c>
      <c r="P23" s="314">
        <f t="shared" si="37"/>
        <v>0</v>
      </c>
      <c r="Q23" s="314">
        <f t="shared" si="37"/>
        <v>0</v>
      </c>
      <c r="R23" s="314">
        <f t="shared" si="37"/>
        <v>0</v>
      </c>
      <c r="S23" s="314">
        <f>S45</f>
        <v>0</v>
      </c>
      <c r="T23" s="314">
        <f t="shared" ref="T23:W23" si="38">T45</f>
        <v>0</v>
      </c>
      <c r="U23" s="314">
        <f t="shared" si="38"/>
        <v>0</v>
      </c>
      <c r="V23" s="314">
        <f t="shared" si="38"/>
        <v>0</v>
      </c>
      <c r="W23" s="314">
        <f t="shared" si="38"/>
        <v>0</v>
      </c>
      <c r="X23" s="314">
        <f>X45</f>
        <v>0</v>
      </c>
      <c r="Y23" s="314">
        <f t="shared" ref="Y23:AB23" si="39">Y45</f>
        <v>0</v>
      </c>
      <c r="Z23" s="314">
        <f t="shared" si="39"/>
        <v>0</v>
      </c>
      <c r="AA23" s="314">
        <f t="shared" si="39"/>
        <v>0</v>
      </c>
      <c r="AB23" s="314">
        <f t="shared" si="39"/>
        <v>0</v>
      </c>
      <c r="AC23" s="314">
        <f>AC45</f>
        <v>0</v>
      </c>
      <c r="AD23" s="314">
        <f t="shared" si="29"/>
        <v>0</v>
      </c>
      <c r="AE23" s="314">
        <f t="shared" si="8"/>
        <v>0</v>
      </c>
      <c r="AF23" s="314">
        <f t="shared" si="9"/>
        <v>0</v>
      </c>
      <c r="AG23" s="314">
        <f t="shared" si="10"/>
        <v>0</v>
      </c>
      <c r="AH23" s="314">
        <f t="shared" si="30"/>
        <v>0</v>
      </c>
      <c r="AI23" s="314">
        <f t="shared" ref="AI23:AL23" si="40">AI45</f>
        <v>0</v>
      </c>
      <c r="AJ23" s="314">
        <f t="shared" si="40"/>
        <v>0</v>
      </c>
      <c r="AK23" s="314">
        <f t="shared" si="40"/>
        <v>0</v>
      </c>
      <c r="AL23" s="314">
        <f t="shared" si="40"/>
        <v>0</v>
      </c>
      <c r="AM23" s="314">
        <f>AM45</f>
        <v>0</v>
      </c>
      <c r="AN23" s="314">
        <f t="shared" ref="AN23:AQ23" si="41">AN45</f>
        <v>0</v>
      </c>
      <c r="AO23" s="314">
        <f t="shared" si="41"/>
        <v>0</v>
      </c>
      <c r="AP23" s="314">
        <f t="shared" si="41"/>
        <v>0</v>
      </c>
      <c r="AQ23" s="314">
        <f t="shared" si="41"/>
        <v>0</v>
      </c>
      <c r="AR23" s="314">
        <f>AR45</f>
        <v>0</v>
      </c>
      <c r="AS23" s="314">
        <f t="shared" ref="AS23:AV23" si="42">AS45</f>
        <v>0</v>
      </c>
      <c r="AT23" s="314">
        <f t="shared" si="42"/>
        <v>0</v>
      </c>
      <c r="AU23" s="314">
        <f t="shared" si="42"/>
        <v>0</v>
      </c>
      <c r="AV23" s="314">
        <f t="shared" si="42"/>
        <v>0</v>
      </c>
      <c r="AW23" s="314">
        <f>AW45</f>
        <v>0</v>
      </c>
      <c r="AX23" s="314">
        <f t="shared" ref="AX23:BA23" si="43">AX45</f>
        <v>0</v>
      </c>
      <c r="AY23" s="314">
        <f t="shared" si="43"/>
        <v>0</v>
      </c>
      <c r="AZ23" s="314">
        <f t="shared" si="43"/>
        <v>0</v>
      </c>
      <c r="BA23" s="314">
        <f t="shared" si="43"/>
        <v>0</v>
      </c>
      <c r="BB23" s="314">
        <f>BB45</f>
        <v>0</v>
      </c>
      <c r="BC23" s="314">
        <f t="shared" si="31"/>
        <v>0</v>
      </c>
      <c r="BD23" s="314">
        <f t="shared" si="32"/>
        <v>0</v>
      </c>
      <c r="BE23" s="314">
        <f t="shared" si="33"/>
        <v>0</v>
      </c>
      <c r="BF23" s="314">
        <f t="shared" si="34"/>
        <v>0</v>
      </c>
      <c r="BG23" s="314">
        <f t="shared" si="35"/>
        <v>0</v>
      </c>
      <c r="BH23" s="309"/>
    </row>
    <row r="24" spans="1:60" s="52" customFormat="1" ht="57">
      <c r="A24" s="315" t="s">
        <v>390</v>
      </c>
      <c r="B24" s="306" t="s">
        <v>391</v>
      </c>
      <c r="C24" s="281" t="s">
        <v>385</v>
      </c>
      <c r="D24" s="281" t="s">
        <v>385</v>
      </c>
      <c r="E24" s="314">
        <f t="shared" si="28"/>
        <v>0</v>
      </c>
      <c r="F24" s="314">
        <f t="shared" si="0"/>
        <v>0</v>
      </c>
      <c r="G24" s="314">
        <f t="shared" si="0"/>
        <v>0</v>
      </c>
      <c r="H24" s="314">
        <f t="shared" si="0"/>
        <v>0</v>
      </c>
      <c r="I24" s="314">
        <f t="shared" si="0"/>
        <v>0</v>
      </c>
      <c r="J24" s="314">
        <v>0</v>
      </c>
      <c r="K24" s="314">
        <v>0</v>
      </c>
      <c r="L24" s="314">
        <v>0</v>
      </c>
      <c r="M24" s="314">
        <v>0</v>
      </c>
      <c r="N24" s="314">
        <v>0</v>
      </c>
      <c r="O24" s="314">
        <v>0</v>
      </c>
      <c r="P24" s="314">
        <v>0</v>
      </c>
      <c r="Q24" s="314">
        <v>0</v>
      </c>
      <c r="R24" s="314">
        <v>0</v>
      </c>
      <c r="S24" s="314">
        <v>0</v>
      </c>
      <c r="T24" s="314">
        <v>0</v>
      </c>
      <c r="U24" s="314">
        <v>0</v>
      </c>
      <c r="V24" s="314">
        <v>0</v>
      </c>
      <c r="W24" s="314">
        <v>0</v>
      </c>
      <c r="X24" s="314">
        <v>0</v>
      </c>
      <c r="Y24" s="314">
        <v>0</v>
      </c>
      <c r="Z24" s="314">
        <v>0</v>
      </c>
      <c r="AA24" s="314">
        <v>0</v>
      </c>
      <c r="AB24" s="314">
        <v>0</v>
      </c>
      <c r="AC24" s="314">
        <v>0</v>
      </c>
      <c r="AD24" s="314">
        <f t="shared" si="29"/>
        <v>0</v>
      </c>
      <c r="AE24" s="314">
        <f t="shared" si="8"/>
        <v>0</v>
      </c>
      <c r="AF24" s="314">
        <f t="shared" si="9"/>
        <v>0</v>
      </c>
      <c r="AG24" s="314">
        <f t="shared" si="10"/>
        <v>0</v>
      </c>
      <c r="AH24" s="314">
        <f t="shared" si="30"/>
        <v>0</v>
      </c>
      <c r="AI24" s="314">
        <v>0</v>
      </c>
      <c r="AJ24" s="314">
        <v>0</v>
      </c>
      <c r="AK24" s="314">
        <v>0</v>
      </c>
      <c r="AL24" s="314">
        <v>0</v>
      </c>
      <c r="AM24" s="314">
        <v>0</v>
      </c>
      <c r="AN24" s="314">
        <v>0</v>
      </c>
      <c r="AO24" s="314">
        <v>0</v>
      </c>
      <c r="AP24" s="314">
        <v>0</v>
      </c>
      <c r="AQ24" s="314">
        <v>0</v>
      </c>
      <c r="AR24" s="314">
        <v>0</v>
      </c>
      <c r="AS24" s="314">
        <v>0</v>
      </c>
      <c r="AT24" s="314">
        <v>0</v>
      </c>
      <c r="AU24" s="314">
        <v>0</v>
      </c>
      <c r="AV24" s="314">
        <v>0</v>
      </c>
      <c r="AW24" s="314">
        <v>0</v>
      </c>
      <c r="AX24" s="314">
        <v>0</v>
      </c>
      <c r="AY24" s="314">
        <v>0</v>
      </c>
      <c r="AZ24" s="314">
        <v>0</v>
      </c>
      <c r="BA24" s="314">
        <v>0</v>
      </c>
      <c r="BB24" s="314">
        <v>0</v>
      </c>
      <c r="BC24" s="314">
        <f t="shared" si="31"/>
        <v>0</v>
      </c>
      <c r="BD24" s="314">
        <f t="shared" si="32"/>
        <v>0</v>
      </c>
      <c r="BE24" s="314">
        <f t="shared" si="33"/>
        <v>0</v>
      </c>
      <c r="BF24" s="314">
        <f t="shared" si="34"/>
        <v>0</v>
      </c>
      <c r="BG24" s="314">
        <f t="shared" si="35"/>
        <v>0</v>
      </c>
      <c r="BH24" s="309"/>
    </row>
    <row r="25" spans="1:60" s="52" customFormat="1" ht="28.5">
      <c r="A25" s="315" t="s">
        <v>392</v>
      </c>
      <c r="B25" s="76" t="s">
        <v>393</v>
      </c>
      <c r="C25" s="281" t="s">
        <v>385</v>
      </c>
      <c r="D25" s="281" t="s">
        <v>385</v>
      </c>
      <c r="E25" s="314">
        <f t="shared" si="28"/>
        <v>0</v>
      </c>
      <c r="F25" s="314">
        <f t="shared" si="0"/>
        <v>0</v>
      </c>
      <c r="G25" s="314">
        <f t="shared" si="0"/>
        <v>0</v>
      </c>
      <c r="H25" s="314">
        <f t="shared" si="0"/>
        <v>0</v>
      </c>
      <c r="I25" s="314">
        <f t="shared" si="0"/>
        <v>0</v>
      </c>
      <c r="J25" s="314">
        <f t="shared" ref="J25:M25" si="44">J73</f>
        <v>0</v>
      </c>
      <c r="K25" s="314">
        <f t="shared" si="44"/>
        <v>0</v>
      </c>
      <c r="L25" s="314">
        <f t="shared" si="44"/>
        <v>0</v>
      </c>
      <c r="M25" s="314">
        <f t="shared" si="44"/>
        <v>0</v>
      </c>
      <c r="N25" s="314">
        <f>N73</f>
        <v>0</v>
      </c>
      <c r="O25" s="314">
        <f t="shared" ref="O25:R25" si="45">O73</f>
        <v>0</v>
      </c>
      <c r="P25" s="314">
        <f t="shared" si="45"/>
        <v>0</v>
      </c>
      <c r="Q25" s="314">
        <f t="shared" si="45"/>
        <v>0</v>
      </c>
      <c r="R25" s="314">
        <f t="shared" si="45"/>
        <v>0</v>
      </c>
      <c r="S25" s="314">
        <f>S73</f>
        <v>0</v>
      </c>
      <c r="T25" s="314">
        <f t="shared" ref="T25:W25" si="46">T73</f>
        <v>0</v>
      </c>
      <c r="U25" s="314">
        <f t="shared" si="46"/>
        <v>0</v>
      </c>
      <c r="V25" s="314">
        <f t="shared" si="46"/>
        <v>0</v>
      </c>
      <c r="W25" s="314">
        <f t="shared" si="46"/>
        <v>0</v>
      </c>
      <c r="X25" s="314">
        <f>X73</f>
        <v>0</v>
      </c>
      <c r="Y25" s="314">
        <f t="shared" ref="Y25:AB25" si="47">Y73</f>
        <v>0</v>
      </c>
      <c r="Z25" s="314">
        <f t="shared" si="47"/>
        <v>0</v>
      </c>
      <c r="AA25" s="314">
        <f t="shared" si="47"/>
        <v>0</v>
      </c>
      <c r="AB25" s="314">
        <f t="shared" si="47"/>
        <v>0</v>
      </c>
      <c r="AC25" s="314">
        <f>AC73</f>
        <v>0</v>
      </c>
      <c r="AD25" s="314">
        <f t="shared" si="29"/>
        <v>0</v>
      </c>
      <c r="AE25" s="314">
        <f t="shared" si="8"/>
        <v>0</v>
      </c>
      <c r="AF25" s="314">
        <f t="shared" si="9"/>
        <v>0</v>
      </c>
      <c r="AG25" s="314">
        <f t="shared" si="10"/>
        <v>0</v>
      </c>
      <c r="AH25" s="314">
        <f t="shared" si="30"/>
        <v>0</v>
      </c>
      <c r="AI25" s="314">
        <f t="shared" ref="AI25:AL25" si="48">AI73</f>
        <v>0</v>
      </c>
      <c r="AJ25" s="314">
        <f t="shared" si="48"/>
        <v>0</v>
      </c>
      <c r="AK25" s="314">
        <f t="shared" si="48"/>
        <v>0</v>
      </c>
      <c r="AL25" s="314">
        <f t="shared" si="48"/>
        <v>0</v>
      </c>
      <c r="AM25" s="314">
        <f>AM73</f>
        <v>0</v>
      </c>
      <c r="AN25" s="314">
        <f t="shared" ref="AN25:AQ25" si="49">AN73</f>
        <v>0</v>
      </c>
      <c r="AO25" s="314">
        <f t="shared" si="49"/>
        <v>0</v>
      </c>
      <c r="AP25" s="314">
        <f t="shared" si="49"/>
        <v>0</v>
      </c>
      <c r="AQ25" s="314">
        <f t="shared" si="49"/>
        <v>0</v>
      </c>
      <c r="AR25" s="314">
        <f>AR73</f>
        <v>0</v>
      </c>
      <c r="AS25" s="314">
        <f t="shared" ref="AS25:AV25" si="50">AS73</f>
        <v>0</v>
      </c>
      <c r="AT25" s="314">
        <f t="shared" si="50"/>
        <v>0</v>
      </c>
      <c r="AU25" s="314">
        <f t="shared" si="50"/>
        <v>0</v>
      </c>
      <c r="AV25" s="314">
        <f t="shared" si="50"/>
        <v>0</v>
      </c>
      <c r="AW25" s="314">
        <f>AW73</f>
        <v>0</v>
      </c>
      <c r="AX25" s="314">
        <f t="shared" ref="AX25:BA25" si="51">AX73</f>
        <v>0</v>
      </c>
      <c r="AY25" s="314">
        <f t="shared" si="51"/>
        <v>0</v>
      </c>
      <c r="AZ25" s="314">
        <f t="shared" si="51"/>
        <v>0</v>
      </c>
      <c r="BA25" s="314">
        <f t="shared" si="51"/>
        <v>0</v>
      </c>
      <c r="BB25" s="314">
        <f>BB73</f>
        <v>0</v>
      </c>
      <c r="BC25" s="314">
        <f t="shared" si="31"/>
        <v>0</v>
      </c>
      <c r="BD25" s="314">
        <f t="shared" si="32"/>
        <v>0</v>
      </c>
      <c r="BE25" s="314">
        <f t="shared" si="33"/>
        <v>0</v>
      </c>
      <c r="BF25" s="314">
        <f t="shared" si="34"/>
        <v>0</v>
      </c>
      <c r="BG25" s="314">
        <f t="shared" si="35"/>
        <v>0</v>
      </c>
      <c r="BH25" s="309"/>
    </row>
    <row r="26" spans="1:60" s="52" customFormat="1" ht="28.5">
      <c r="A26" s="315" t="s">
        <v>394</v>
      </c>
      <c r="B26" s="76" t="s">
        <v>395</v>
      </c>
      <c r="C26" s="281" t="s">
        <v>385</v>
      </c>
      <c r="D26" s="281" t="s">
        <v>385</v>
      </c>
      <c r="E26" s="314">
        <f t="shared" si="28"/>
        <v>0</v>
      </c>
      <c r="F26" s="314">
        <f t="shared" si="0"/>
        <v>0</v>
      </c>
      <c r="G26" s="314">
        <f t="shared" si="0"/>
        <v>0</v>
      </c>
      <c r="H26" s="314">
        <f t="shared" si="0"/>
        <v>0</v>
      </c>
      <c r="I26" s="314">
        <f t="shared" si="0"/>
        <v>0</v>
      </c>
      <c r="J26" s="314">
        <v>0</v>
      </c>
      <c r="K26" s="314">
        <v>0</v>
      </c>
      <c r="L26" s="314">
        <v>0</v>
      </c>
      <c r="M26" s="314">
        <v>0</v>
      </c>
      <c r="N26" s="314">
        <v>0</v>
      </c>
      <c r="O26" s="314">
        <v>0</v>
      </c>
      <c r="P26" s="314">
        <v>0</v>
      </c>
      <c r="Q26" s="314">
        <v>0</v>
      </c>
      <c r="R26" s="314">
        <v>0</v>
      </c>
      <c r="S26" s="314">
        <v>0</v>
      </c>
      <c r="T26" s="314">
        <v>0</v>
      </c>
      <c r="U26" s="314">
        <v>0</v>
      </c>
      <c r="V26" s="314">
        <v>0</v>
      </c>
      <c r="W26" s="314">
        <v>0</v>
      </c>
      <c r="X26" s="314">
        <v>0</v>
      </c>
      <c r="Y26" s="314">
        <v>0</v>
      </c>
      <c r="Z26" s="314">
        <v>0</v>
      </c>
      <c r="AA26" s="314">
        <v>0</v>
      </c>
      <c r="AB26" s="314">
        <v>0</v>
      </c>
      <c r="AC26" s="314">
        <v>0</v>
      </c>
      <c r="AD26" s="314">
        <f t="shared" si="29"/>
        <v>0</v>
      </c>
      <c r="AE26" s="314">
        <f t="shared" si="8"/>
        <v>0</v>
      </c>
      <c r="AF26" s="314">
        <f t="shared" si="9"/>
        <v>0</v>
      </c>
      <c r="AG26" s="314">
        <f t="shared" si="10"/>
        <v>0</v>
      </c>
      <c r="AH26" s="314">
        <f t="shared" si="30"/>
        <v>0</v>
      </c>
      <c r="AI26" s="314">
        <v>0</v>
      </c>
      <c r="AJ26" s="314">
        <v>0</v>
      </c>
      <c r="AK26" s="314">
        <v>0</v>
      </c>
      <c r="AL26" s="314">
        <v>0</v>
      </c>
      <c r="AM26" s="314">
        <v>0</v>
      </c>
      <c r="AN26" s="314">
        <v>0</v>
      </c>
      <c r="AO26" s="314">
        <v>0</v>
      </c>
      <c r="AP26" s="314">
        <v>0</v>
      </c>
      <c r="AQ26" s="314">
        <v>0</v>
      </c>
      <c r="AR26" s="314">
        <v>0</v>
      </c>
      <c r="AS26" s="314">
        <v>0</v>
      </c>
      <c r="AT26" s="314">
        <v>0</v>
      </c>
      <c r="AU26" s="314">
        <v>0</v>
      </c>
      <c r="AV26" s="314">
        <v>0</v>
      </c>
      <c r="AW26" s="314">
        <v>0</v>
      </c>
      <c r="AX26" s="314">
        <v>0</v>
      </c>
      <c r="AY26" s="314">
        <v>0</v>
      </c>
      <c r="AZ26" s="314">
        <v>0</v>
      </c>
      <c r="BA26" s="314">
        <v>0</v>
      </c>
      <c r="BB26" s="314">
        <v>0</v>
      </c>
      <c r="BC26" s="314">
        <f t="shared" si="31"/>
        <v>0</v>
      </c>
      <c r="BD26" s="314">
        <f t="shared" si="32"/>
        <v>0</v>
      </c>
      <c r="BE26" s="314">
        <f t="shared" si="33"/>
        <v>0</v>
      </c>
      <c r="BF26" s="314">
        <f t="shared" si="34"/>
        <v>0</v>
      </c>
      <c r="BG26" s="314">
        <f t="shared" si="35"/>
        <v>0</v>
      </c>
      <c r="BH26" s="309"/>
    </row>
    <row r="27" spans="1:60" s="52" customFormat="1" ht="21.75" customHeight="1">
      <c r="A27" s="315" t="s">
        <v>396</v>
      </c>
      <c r="B27" s="76" t="s">
        <v>397</v>
      </c>
      <c r="C27" s="281" t="s">
        <v>385</v>
      </c>
      <c r="D27" s="281" t="s">
        <v>385</v>
      </c>
      <c r="E27" s="314">
        <f t="shared" si="28"/>
        <v>0</v>
      </c>
      <c r="F27" s="314">
        <f t="shared" si="0"/>
        <v>0</v>
      </c>
      <c r="G27" s="314">
        <f t="shared" si="0"/>
        <v>0</v>
      </c>
      <c r="H27" s="314">
        <f t="shared" si="0"/>
        <v>0</v>
      </c>
      <c r="I27" s="314">
        <f t="shared" si="0"/>
        <v>0</v>
      </c>
      <c r="J27" s="314">
        <v>0</v>
      </c>
      <c r="K27" s="314">
        <v>0</v>
      </c>
      <c r="L27" s="314">
        <v>0</v>
      </c>
      <c r="M27" s="314">
        <v>0</v>
      </c>
      <c r="N27" s="314">
        <v>0</v>
      </c>
      <c r="O27" s="314">
        <v>0</v>
      </c>
      <c r="P27" s="314">
        <v>0</v>
      </c>
      <c r="Q27" s="314">
        <v>0</v>
      </c>
      <c r="R27" s="314">
        <v>0</v>
      </c>
      <c r="S27" s="314">
        <v>0</v>
      </c>
      <c r="T27" s="314">
        <v>0</v>
      </c>
      <c r="U27" s="314">
        <v>0</v>
      </c>
      <c r="V27" s="314">
        <v>0</v>
      </c>
      <c r="W27" s="314">
        <v>0</v>
      </c>
      <c r="X27" s="314">
        <v>0</v>
      </c>
      <c r="Y27" s="314">
        <v>0</v>
      </c>
      <c r="Z27" s="314">
        <v>0</v>
      </c>
      <c r="AA27" s="314">
        <v>0</v>
      </c>
      <c r="AB27" s="314">
        <v>0</v>
      </c>
      <c r="AC27" s="314">
        <v>0</v>
      </c>
      <c r="AD27" s="314">
        <f t="shared" si="29"/>
        <v>0</v>
      </c>
      <c r="AE27" s="314">
        <f t="shared" si="8"/>
        <v>0</v>
      </c>
      <c r="AF27" s="314">
        <f t="shared" si="9"/>
        <v>0</v>
      </c>
      <c r="AG27" s="314">
        <f t="shared" si="10"/>
        <v>0</v>
      </c>
      <c r="AH27" s="314">
        <f t="shared" si="30"/>
        <v>0</v>
      </c>
      <c r="AI27" s="314">
        <v>0</v>
      </c>
      <c r="AJ27" s="314">
        <v>0</v>
      </c>
      <c r="AK27" s="314">
        <v>0</v>
      </c>
      <c r="AL27" s="314">
        <v>0</v>
      </c>
      <c r="AM27" s="314">
        <v>0</v>
      </c>
      <c r="AN27" s="314">
        <v>0</v>
      </c>
      <c r="AO27" s="314">
        <v>0</v>
      </c>
      <c r="AP27" s="314">
        <v>0</v>
      </c>
      <c r="AQ27" s="314">
        <v>0</v>
      </c>
      <c r="AR27" s="314">
        <v>0</v>
      </c>
      <c r="AS27" s="314">
        <v>0</v>
      </c>
      <c r="AT27" s="314">
        <v>0</v>
      </c>
      <c r="AU27" s="314">
        <v>0</v>
      </c>
      <c r="AV27" s="314">
        <v>0</v>
      </c>
      <c r="AW27" s="314">
        <v>0</v>
      </c>
      <c r="AX27" s="314">
        <v>0</v>
      </c>
      <c r="AY27" s="314">
        <v>0</v>
      </c>
      <c r="AZ27" s="314">
        <v>0</v>
      </c>
      <c r="BA27" s="314">
        <v>0</v>
      </c>
      <c r="BB27" s="314">
        <v>0</v>
      </c>
      <c r="BC27" s="314">
        <f t="shared" si="31"/>
        <v>0</v>
      </c>
      <c r="BD27" s="314">
        <f t="shared" si="32"/>
        <v>0</v>
      </c>
      <c r="BE27" s="314">
        <f t="shared" si="33"/>
        <v>0</v>
      </c>
      <c r="BF27" s="314">
        <f t="shared" si="34"/>
        <v>0</v>
      </c>
      <c r="BG27" s="314">
        <f t="shared" si="35"/>
        <v>0</v>
      </c>
      <c r="BH27" s="309"/>
    </row>
    <row r="28" spans="1:60" s="52" customFormat="1" ht="23.25" customHeight="1">
      <c r="A28" s="315" t="s">
        <v>398</v>
      </c>
      <c r="B28" s="76" t="s">
        <v>399</v>
      </c>
      <c r="C28" s="281"/>
      <c r="D28" s="281" t="s">
        <v>385</v>
      </c>
      <c r="E28" s="314">
        <f t="shared" si="28"/>
        <v>0</v>
      </c>
      <c r="F28" s="314">
        <f t="shared" si="0"/>
        <v>0</v>
      </c>
      <c r="G28" s="314">
        <f t="shared" si="0"/>
        <v>0</v>
      </c>
      <c r="H28" s="314">
        <f t="shared" si="0"/>
        <v>0</v>
      </c>
      <c r="I28" s="314">
        <f t="shared" si="0"/>
        <v>0</v>
      </c>
      <c r="J28" s="314">
        <f t="shared" ref="J28:AC28" si="52">J45+J73</f>
        <v>0</v>
      </c>
      <c r="K28" s="314">
        <f t="shared" si="52"/>
        <v>0</v>
      </c>
      <c r="L28" s="314">
        <f t="shared" si="52"/>
        <v>0</v>
      </c>
      <c r="M28" s="314">
        <f t="shared" si="52"/>
        <v>0</v>
      </c>
      <c r="N28" s="314">
        <f t="shared" si="52"/>
        <v>0</v>
      </c>
      <c r="O28" s="314">
        <f t="shared" si="52"/>
        <v>0</v>
      </c>
      <c r="P28" s="314">
        <f t="shared" si="52"/>
        <v>0</v>
      </c>
      <c r="Q28" s="314">
        <f t="shared" si="52"/>
        <v>0</v>
      </c>
      <c r="R28" s="314">
        <f t="shared" si="52"/>
        <v>0</v>
      </c>
      <c r="S28" s="314">
        <f t="shared" si="52"/>
        <v>0</v>
      </c>
      <c r="T28" s="314">
        <f t="shared" si="52"/>
        <v>0</v>
      </c>
      <c r="U28" s="314">
        <f t="shared" si="52"/>
        <v>0</v>
      </c>
      <c r="V28" s="314">
        <f t="shared" si="52"/>
        <v>0</v>
      </c>
      <c r="W28" s="314">
        <f t="shared" si="52"/>
        <v>0</v>
      </c>
      <c r="X28" s="314">
        <f t="shared" si="52"/>
        <v>0</v>
      </c>
      <c r="Y28" s="314">
        <f t="shared" si="52"/>
        <v>0</v>
      </c>
      <c r="Z28" s="314">
        <f t="shared" si="52"/>
        <v>0</v>
      </c>
      <c r="AA28" s="314">
        <f t="shared" si="52"/>
        <v>0</v>
      </c>
      <c r="AB28" s="314">
        <f t="shared" si="52"/>
        <v>0</v>
      </c>
      <c r="AC28" s="314">
        <f t="shared" si="52"/>
        <v>0</v>
      </c>
      <c r="AD28" s="314">
        <f t="shared" si="29"/>
        <v>0</v>
      </c>
      <c r="AE28" s="314">
        <f t="shared" si="8"/>
        <v>0</v>
      </c>
      <c r="AF28" s="314">
        <f t="shared" si="9"/>
        <v>0</v>
      </c>
      <c r="AG28" s="314">
        <f t="shared" si="10"/>
        <v>0</v>
      </c>
      <c r="AH28" s="314">
        <f t="shared" si="30"/>
        <v>0</v>
      </c>
      <c r="AI28" s="314">
        <f t="shared" ref="AI28:BB28" si="53">AI45+AI73</f>
        <v>0</v>
      </c>
      <c r="AJ28" s="314">
        <f t="shared" si="53"/>
        <v>0</v>
      </c>
      <c r="AK28" s="314">
        <f t="shared" si="53"/>
        <v>0</v>
      </c>
      <c r="AL28" s="314">
        <f t="shared" si="53"/>
        <v>0</v>
      </c>
      <c r="AM28" s="314">
        <f t="shared" si="53"/>
        <v>0</v>
      </c>
      <c r="AN28" s="314">
        <f t="shared" si="53"/>
        <v>0</v>
      </c>
      <c r="AO28" s="314">
        <f t="shared" si="53"/>
        <v>0</v>
      </c>
      <c r="AP28" s="314">
        <f t="shared" si="53"/>
        <v>0</v>
      </c>
      <c r="AQ28" s="314">
        <f t="shared" si="53"/>
        <v>0</v>
      </c>
      <c r="AR28" s="314">
        <f t="shared" si="53"/>
        <v>0</v>
      </c>
      <c r="AS28" s="314">
        <f t="shared" si="53"/>
        <v>0</v>
      </c>
      <c r="AT28" s="314">
        <f t="shared" si="53"/>
        <v>0</v>
      </c>
      <c r="AU28" s="314">
        <f t="shared" si="53"/>
        <v>0</v>
      </c>
      <c r="AV28" s="314">
        <f t="shared" si="53"/>
        <v>0</v>
      </c>
      <c r="AW28" s="314">
        <f t="shared" si="53"/>
        <v>0</v>
      </c>
      <c r="AX28" s="314">
        <f t="shared" si="53"/>
        <v>0</v>
      </c>
      <c r="AY28" s="314">
        <f t="shared" si="53"/>
        <v>0</v>
      </c>
      <c r="AZ28" s="314">
        <f t="shared" si="53"/>
        <v>0</v>
      </c>
      <c r="BA28" s="314">
        <f t="shared" si="53"/>
        <v>0</v>
      </c>
      <c r="BB28" s="314">
        <f t="shared" si="53"/>
        <v>0</v>
      </c>
      <c r="BC28" s="314">
        <f t="shared" si="31"/>
        <v>0</v>
      </c>
      <c r="BD28" s="314">
        <f t="shared" si="32"/>
        <v>0</v>
      </c>
      <c r="BE28" s="314">
        <f t="shared" si="33"/>
        <v>0</v>
      </c>
      <c r="BF28" s="314">
        <f t="shared" si="34"/>
        <v>0</v>
      </c>
      <c r="BG28" s="314">
        <f t="shared" si="35"/>
        <v>0</v>
      </c>
      <c r="BH28" s="309"/>
    </row>
    <row r="29" spans="1:60" s="52" customFormat="1" ht="42.75" customHeight="1">
      <c r="A29" s="356" t="s">
        <v>477</v>
      </c>
      <c r="B29" s="357" t="s">
        <v>1131</v>
      </c>
      <c r="C29" s="358" t="s">
        <v>385</v>
      </c>
      <c r="D29" s="358" t="s">
        <v>385</v>
      </c>
      <c r="E29" s="399">
        <v>0</v>
      </c>
      <c r="F29" s="399">
        <v>0</v>
      </c>
      <c r="G29" s="399">
        <v>0</v>
      </c>
      <c r="H29" s="399">
        <v>0</v>
      </c>
      <c r="I29" s="399">
        <v>0</v>
      </c>
      <c r="J29" s="399">
        <v>0</v>
      </c>
      <c r="K29" s="399">
        <v>0</v>
      </c>
      <c r="L29" s="399">
        <v>0</v>
      </c>
      <c r="M29" s="399">
        <v>0</v>
      </c>
      <c r="N29" s="399">
        <v>0</v>
      </c>
      <c r="O29" s="399">
        <v>0</v>
      </c>
      <c r="P29" s="399">
        <v>0</v>
      </c>
      <c r="Q29" s="399">
        <v>0</v>
      </c>
      <c r="R29" s="399">
        <v>0</v>
      </c>
      <c r="S29" s="399">
        <v>0</v>
      </c>
      <c r="T29" s="399">
        <v>0</v>
      </c>
      <c r="U29" s="399">
        <v>0</v>
      </c>
      <c r="V29" s="399">
        <v>0</v>
      </c>
      <c r="W29" s="399">
        <v>0</v>
      </c>
      <c r="X29" s="399">
        <v>0</v>
      </c>
      <c r="Y29" s="399">
        <v>0</v>
      </c>
      <c r="Z29" s="399">
        <v>0</v>
      </c>
      <c r="AA29" s="399">
        <v>0</v>
      </c>
      <c r="AB29" s="399">
        <v>0</v>
      </c>
      <c r="AC29" s="399">
        <v>0</v>
      </c>
      <c r="AD29" s="399">
        <v>0</v>
      </c>
      <c r="AE29" s="399">
        <v>0</v>
      </c>
      <c r="AF29" s="399">
        <v>0</v>
      </c>
      <c r="AG29" s="399">
        <v>0</v>
      </c>
      <c r="AH29" s="399">
        <v>0</v>
      </c>
      <c r="AI29" s="399">
        <v>0</v>
      </c>
      <c r="AJ29" s="399">
        <v>0</v>
      </c>
      <c r="AK29" s="399">
        <v>0</v>
      </c>
      <c r="AL29" s="399">
        <v>0</v>
      </c>
      <c r="AM29" s="399">
        <v>0</v>
      </c>
      <c r="AN29" s="399">
        <v>0</v>
      </c>
      <c r="AO29" s="399">
        <v>0</v>
      </c>
      <c r="AP29" s="399">
        <v>0</v>
      </c>
      <c r="AQ29" s="399">
        <v>0</v>
      </c>
      <c r="AR29" s="399">
        <v>0</v>
      </c>
      <c r="AS29" s="399">
        <v>0</v>
      </c>
      <c r="AT29" s="399">
        <v>0</v>
      </c>
      <c r="AU29" s="399">
        <v>0</v>
      </c>
      <c r="AV29" s="399">
        <v>0</v>
      </c>
      <c r="AW29" s="399">
        <v>0</v>
      </c>
      <c r="AX29" s="399">
        <v>0</v>
      </c>
      <c r="AY29" s="399">
        <v>0</v>
      </c>
      <c r="AZ29" s="399">
        <v>0</v>
      </c>
      <c r="BA29" s="399">
        <v>0</v>
      </c>
      <c r="BB29" s="399">
        <v>0</v>
      </c>
      <c r="BC29" s="399">
        <v>0</v>
      </c>
      <c r="BD29" s="399">
        <v>0</v>
      </c>
      <c r="BE29" s="399">
        <v>0</v>
      </c>
      <c r="BF29" s="399">
        <v>0</v>
      </c>
      <c r="BG29" s="399">
        <v>0</v>
      </c>
      <c r="BH29" s="400"/>
    </row>
    <row r="30" spans="1:60" s="52" customFormat="1" ht="42.75" customHeight="1">
      <c r="A30" s="340" t="s">
        <v>479</v>
      </c>
      <c r="B30" s="341" t="s">
        <v>1132</v>
      </c>
      <c r="C30" s="336" t="s">
        <v>385</v>
      </c>
      <c r="D30" s="336" t="s">
        <v>385</v>
      </c>
      <c r="E30" s="436">
        <v>0</v>
      </c>
      <c r="F30" s="436">
        <v>0</v>
      </c>
      <c r="G30" s="436">
        <v>0</v>
      </c>
      <c r="H30" s="436">
        <v>0</v>
      </c>
      <c r="I30" s="436">
        <v>0</v>
      </c>
      <c r="J30" s="436">
        <v>0</v>
      </c>
      <c r="K30" s="436">
        <v>0</v>
      </c>
      <c r="L30" s="436">
        <v>0</v>
      </c>
      <c r="M30" s="436">
        <v>0</v>
      </c>
      <c r="N30" s="436">
        <v>0</v>
      </c>
      <c r="O30" s="436">
        <v>0</v>
      </c>
      <c r="P30" s="436">
        <v>0</v>
      </c>
      <c r="Q30" s="436">
        <v>0</v>
      </c>
      <c r="R30" s="436">
        <v>0</v>
      </c>
      <c r="S30" s="436">
        <v>0</v>
      </c>
      <c r="T30" s="436">
        <v>0</v>
      </c>
      <c r="U30" s="436">
        <v>0</v>
      </c>
      <c r="V30" s="436">
        <v>0</v>
      </c>
      <c r="W30" s="436">
        <v>0</v>
      </c>
      <c r="X30" s="436">
        <v>0</v>
      </c>
      <c r="Y30" s="436">
        <v>0</v>
      </c>
      <c r="Z30" s="436">
        <v>0</v>
      </c>
      <c r="AA30" s="436">
        <v>0</v>
      </c>
      <c r="AB30" s="436">
        <v>0</v>
      </c>
      <c r="AC30" s="436">
        <v>0</v>
      </c>
      <c r="AD30" s="436">
        <v>0</v>
      </c>
      <c r="AE30" s="436">
        <v>0</v>
      </c>
      <c r="AF30" s="436">
        <v>0</v>
      </c>
      <c r="AG30" s="436">
        <v>0</v>
      </c>
      <c r="AH30" s="436">
        <v>0</v>
      </c>
      <c r="AI30" s="436">
        <v>0</v>
      </c>
      <c r="AJ30" s="436">
        <v>0</v>
      </c>
      <c r="AK30" s="436">
        <v>0</v>
      </c>
      <c r="AL30" s="436">
        <v>0</v>
      </c>
      <c r="AM30" s="436">
        <v>0</v>
      </c>
      <c r="AN30" s="436">
        <v>0</v>
      </c>
      <c r="AO30" s="436">
        <v>0</v>
      </c>
      <c r="AP30" s="436">
        <v>0</v>
      </c>
      <c r="AQ30" s="436">
        <v>0</v>
      </c>
      <c r="AR30" s="436">
        <v>0</v>
      </c>
      <c r="AS30" s="436">
        <v>0</v>
      </c>
      <c r="AT30" s="436">
        <v>0</v>
      </c>
      <c r="AU30" s="436">
        <v>0</v>
      </c>
      <c r="AV30" s="436">
        <v>0</v>
      </c>
      <c r="AW30" s="436">
        <v>0</v>
      </c>
      <c r="AX30" s="436">
        <v>0</v>
      </c>
      <c r="AY30" s="436">
        <v>0</v>
      </c>
      <c r="AZ30" s="436">
        <v>0</v>
      </c>
      <c r="BA30" s="436">
        <v>0</v>
      </c>
      <c r="BB30" s="436">
        <v>0</v>
      </c>
      <c r="BC30" s="436">
        <v>0</v>
      </c>
      <c r="BD30" s="436">
        <v>0</v>
      </c>
      <c r="BE30" s="436">
        <v>0</v>
      </c>
      <c r="BF30" s="436">
        <v>0</v>
      </c>
      <c r="BG30" s="436">
        <v>0</v>
      </c>
      <c r="BH30" s="437"/>
    </row>
    <row r="31" spans="1:60" s="52" customFormat="1" ht="61.5" customHeight="1">
      <c r="A31" s="445" t="s">
        <v>1013</v>
      </c>
      <c r="B31" s="446" t="s">
        <v>1133</v>
      </c>
      <c r="C31" s="447" t="s">
        <v>385</v>
      </c>
      <c r="D31" s="447" t="s">
        <v>385</v>
      </c>
      <c r="E31" s="485">
        <v>0</v>
      </c>
      <c r="F31" s="485">
        <v>0</v>
      </c>
      <c r="G31" s="485">
        <v>0</v>
      </c>
      <c r="H31" s="485">
        <v>0</v>
      </c>
      <c r="I31" s="485">
        <v>0</v>
      </c>
      <c r="J31" s="485">
        <v>0</v>
      </c>
      <c r="K31" s="485">
        <v>0</v>
      </c>
      <c r="L31" s="485">
        <v>0</v>
      </c>
      <c r="M31" s="485">
        <v>0</v>
      </c>
      <c r="N31" s="485">
        <v>0</v>
      </c>
      <c r="O31" s="485">
        <v>0</v>
      </c>
      <c r="P31" s="485">
        <v>0</v>
      </c>
      <c r="Q31" s="485">
        <v>0</v>
      </c>
      <c r="R31" s="485">
        <v>0</v>
      </c>
      <c r="S31" s="485">
        <v>0</v>
      </c>
      <c r="T31" s="485">
        <v>0</v>
      </c>
      <c r="U31" s="485">
        <v>0</v>
      </c>
      <c r="V31" s="485">
        <v>0</v>
      </c>
      <c r="W31" s="485">
        <v>0</v>
      </c>
      <c r="X31" s="485">
        <v>0</v>
      </c>
      <c r="Y31" s="485">
        <v>0</v>
      </c>
      <c r="Z31" s="485">
        <v>0</v>
      </c>
      <c r="AA31" s="485">
        <v>0</v>
      </c>
      <c r="AB31" s="485">
        <v>0</v>
      </c>
      <c r="AC31" s="485">
        <v>0</v>
      </c>
      <c r="AD31" s="485">
        <v>0</v>
      </c>
      <c r="AE31" s="485">
        <v>0</v>
      </c>
      <c r="AF31" s="485">
        <v>0</v>
      </c>
      <c r="AG31" s="485">
        <v>0</v>
      </c>
      <c r="AH31" s="485">
        <v>0</v>
      </c>
      <c r="AI31" s="485">
        <v>0</v>
      </c>
      <c r="AJ31" s="485">
        <v>0</v>
      </c>
      <c r="AK31" s="485">
        <v>0</v>
      </c>
      <c r="AL31" s="485">
        <v>0</v>
      </c>
      <c r="AM31" s="485">
        <v>0</v>
      </c>
      <c r="AN31" s="485">
        <v>0</v>
      </c>
      <c r="AO31" s="485">
        <v>0</v>
      </c>
      <c r="AP31" s="485">
        <v>0</v>
      </c>
      <c r="AQ31" s="485">
        <v>0</v>
      </c>
      <c r="AR31" s="485">
        <v>0</v>
      </c>
      <c r="AS31" s="485">
        <v>0</v>
      </c>
      <c r="AT31" s="485">
        <v>0</v>
      </c>
      <c r="AU31" s="485">
        <v>0</v>
      </c>
      <c r="AV31" s="485">
        <v>0</v>
      </c>
      <c r="AW31" s="485">
        <v>0</v>
      </c>
      <c r="AX31" s="485">
        <v>0</v>
      </c>
      <c r="AY31" s="485">
        <v>0</v>
      </c>
      <c r="AZ31" s="485">
        <v>0</v>
      </c>
      <c r="BA31" s="485">
        <v>0</v>
      </c>
      <c r="BB31" s="485">
        <v>0</v>
      </c>
      <c r="BC31" s="485">
        <v>0</v>
      </c>
      <c r="BD31" s="485">
        <v>0</v>
      </c>
      <c r="BE31" s="485">
        <v>0</v>
      </c>
      <c r="BF31" s="485">
        <v>0</v>
      </c>
      <c r="BG31" s="485">
        <v>0</v>
      </c>
      <c r="BH31" s="486"/>
    </row>
    <row r="32" spans="1:60" s="52" customFormat="1" ht="61.5" customHeight="1">
      <c r="A32" s="450" t="s">
        <v>1018</v>
      </c>
      <c r="B32" s="451" t="s">
        <v>1134</v>
      </c>
      <c r="C32" s="447" t="s">
        <v>385</v>
      </c>
      <c r="D32" s="447" t="s">
        <v>385</v>
      </c>
      <c r="E32" s="485">
        <v>0</v>
      </c>
      <c r="F32" s="485">
        <v>0</v>
      </c>
      <c r="G32" s="485">
        <v>0</v>
      </c>
      <c r="H32" s="485">
        <v>0</v>
      </c>
      <c r="I32" s="485">
        <v>0</v>
      </c>
      <c r="J32" s="485">
        <v>0</v>
      </c>
      <c r="K32" s="485">
        <v>0</v>
      </c>
      <c r="L32" s="485">
        <v>0</v>
      </c>
      <c r="M32" s="485">
        <v>0</v>
      </c>
      <c r="N32" s="485">
        <v>0</v>
      </c>
      <c r="O32" s="485">
        <v>0</v>
      </c>
      <c r="P32" s="485">
        <v>0</v>
      </c>
      <c r="Q32" s="485">
        <v>0</v>
      </c>
      <c r="R32" s="485">
        <v>0</v>
      </c>
      <c r="S32" s="485">
        <v>0</v>
      </c>
      <c r="T32" s="485">
        <v>0</v>
      </c>
      <c r="U32" s="485">
        <v>0</v>
      </c>
      <c r="V32" s="485">
        <v>0</v>
      </c>
      <c r="W32" s="485">
        <v>0</v>
      </c>
      <c r="X32" s="485">
        <v>0</v>
      </c>
      <c r="Y32" s="485">
        <v>0</v>
      </c>
      <c r="Z32" s="485">
        <v>0</v>
      </c>
      <c r="AA32" s="485">
        <v>0</v>
      </c>
      <c r="AB32" s="485">
        <v>0</v>
      </c>
      <c r="AC32" s="485">
        <v>0</v>
      </c>
      <c r="AD32" s="485">
        <v>0</v>
      </c>
      <c r="AE32" s="485">
        <v>0</v>
      </c>
      <c r="AF32" s="485">
        <v>0</v>
      </c>
      <c r="AG32" s="485">
        <v>0</v>
      </c>
      <c r="AH32" s="485">
        <v>0</v>
      </c>
      <c r="AI32" s="485">
        <v>0</v>
      </c>
      <c r="AJ32" s="485">
        <v>0</v>
      </c>
      <c r="AK32" s="485">
        <v>0</v>
      </c>
      <c r="AL32" s="485">
        <v>0</v>
      </c>
      <c r="AM32" s="485">
        <v>0</v>
      </c>
      <c r="AN32" s="485">
        <v>0</v>
      </c>
      <c r="AO32" s="485">
        <v>0</v>
      </c>
      <c r="AP32" s="485">
        <v>0</v>
      </c>
      <c r="AQ32" s="485">
        <v>0</v>
      </c>
      <c r="AR32" s="485">
        <v>0</v>
      </c>
      <c r="AS32" s="485">
        <v>0</v>
      </c>
      <c r="AT32" s="485">
        <v>0</v>
      </c>
      <c r="AU32" s="485">
        <v>0</v>
      </c>
      <c r="AV32" s="485">
        <v>0</v>
      </c>
      <c r="AW32" s="485">
        <v>0</v>
      </c>
      <c r="AX32" s="485">
        <v>0</v>
      </c>
      <c r="AY32" s="485">
        <v>0</v>
      </c>
      <c r="AZ32" s="485">
        <v>0</v>
      </c>
      <c r="BA32" s="485">
        <v>0</v>
      </c>
      <c r="BB32" s="485">
        <v>0</v>
      </c>
      <c r="BC32" s="485">
        <v>0</v>
      </c>
      <c r="BD32" s="485">
        <v>0</v>
      </c>
      <c r="BE32" s="485">
        <v>0</v>
      </c>
      <c r="BF32" s="485">
        <v>0</v>
      </c>
      <c r="BG32" s="485">
        <v>0</v>
      </c>
      <c r="BH32" s="486"/>
    </row>
    <row r="33" spans="1:60" s="52" customFormat="1" ht="51.75" customHeight="1">
      <c r="A33" s="450" t="s">
        <v>1020</v>
      </c>
      <c r="B33" s="451" t="s">
        <v>1135</v>
      </c>
      <c r="C33" s="447" t="s">
        <v>385</v>
      </c>
      <c r="D33" s="447" t="s">
        <v>385</v>
      </c>
      <c r="E33" s="485">
        <v>0</v>
      </c>
      <c r="F33" s="485">
        <v>0</v>
      </c>
      <c r="G33" s="485">
        <v>0</v>
      </c>
      <c r="H33" s="485">
        <v>0</v>
      </c>
      <c r="I33" s="485">
        <v>0</v>
      </c>
      <c r="J33" s="485">
        <v>0</v>
      </c>
      <c r="K33" s="485">
        <v>0</v>
      </c>
      <c r="L33" s="485">
        <v>0</v>
      </c>
      <c r="M33" s="485">
        <v>0</v>
      </c>
      <c r="N33" s="485">
        <v>0</v>
      </c>
      <c r="O33" s="485">
        <v>0</v>
      </c>
      <c r="P33" s="485">
        <v>0</v>
      </c>
      <c r="Q33" s="485">
        <v>0</v>
      </c>
      <c r="R33" s="485">
        <v>0</v>
      </c>
      <c r="S33" s="485">
        <v>0</v>
      </c>
      <c r="T33" s="485">
        <v>0</v>
      </c>
      <c r="U33" s="485">
        <v>0</v>
      </c>
      <c r="V33" s="485">
        <v>0</v>
      </c>
      <c r="W33" s="485">
        <v>0</v>
      </c>
      <c r="X33" s="485">
        <v>0</v>
      </c>
      <c r="Y33" s="485">
        <v>0</v>
      </c>
      <c r="Z33" s="485">
        <v>0</v>
      </c>
      <c r="AA33" s="485">
        <v>0</v>
      </c>
      <c r="AB33" s="485">
        <v>0</v>
      </c>
      <c r="AC33" s="485">
        <v>0</v>
      </c>
      <c r="AD33" s="485">
        <v>0</v>
      </c>
      <c r="AE33" s="485">
        <v>0</v>
      </c>
      <c r="AF33" s="485">
        <v>0</v>
      </c>
      <c r="AG33" s="485">
        <v>0</v>
      </c>
      <c r="AH33" s="485">
        <v>0</v>
      </c>
      <c r="AI33" s="485">
        <v>0</v>
      </c>
      <c r="AJ33" s="485">
        <v>0</v>
      </c>
      <c r="AK33" s="485">
        <v>0</v>
      </c>
      <c r="AL33" s="485">
        <v>0</v>
      </c>
      <c r="AM33" s="485">
        <v>0</v>
      </c>
      <c r="AN33" s="485">
        <v>0</v>
      </c>
      <c r="AO33" s="485">
        <v>0</v>
      </c>
      <c r="AP33" s="485">
        <v>0</v>
      </c>
      <c r="AQ33" s="485">
        <v>0</v>
      </c>
      <c r="AR33" s="485">
        <v>0</v>
      </c>
      <c r="AS33" s="485">
        <v>0</v>
      </c>
      <c r="AT33" s="485">
        <v>0</v>
      </c>
      <c r="AU33" s="485">
        <v>0</v>
      </c>
      <c r="AV33" s="485">
        <v>0</v>
      </c>
      <c r="AW33" s="485">
        <v>0</v>
      </c>
      <c r="AX33" s="485">
        <v>0</v>
      </c>
      <c r="AY33" s="485">
        <v>0</v>
      </c>
      <c r="AZ33" s="485">
        <v>0</v>
      </c>
      <c r="BA33" s="485">
        <v>0</v>
      </c>
      <c r="BB33" s="485">
        <v>0</v>
      </c>
      <c r="BC33" s="485">
        <v>0</v>
      </c>
      <c r="BD33" s="485">
        <v>0</v>
      </c>
      <c r="BE33" s="485">
        <v>0</v>
      </c>
      <c r="BF33" s="485">
        <v>0</v>
      </c>
      <c r="BG33" s="485">
        <v>0</v>
      </c>
      <c r="BH33" s="486"/>
    </row>
    <row r="34" spans="1:60" s="52" customFormat="1" ht="42.75" customHeight="1">
      <c r="A34" s="334" t="s">
        <v>481</v>
      </c>
      <c r="B34" s="335" t="s">
        <v>1136</v>
      </c>
      <c r="C34" s="336" t="s">
        <v>385</v>
      </c>
      <c r="D34" s="336" t="s">
        <v>385</v>
      </c>
      <c r="E34" s="436">
        <v>0</v>
      </c>
      <c r="F34" s="436">
        <v>0</v>
      </c>
      <c r="G34" s="436">
        <v>0</v>
      </c>
      <c r="H34" s="436">
        <v>0</v>
      </c>
      <c r="I34" s="436">
        <v>0</v>
      </c>
      <c r="J34" s="436">
        <v>0</v>
      </c>
      <c r="K34" s="436">
        <v>0</v>
      </c>
      <c r="L34" s="436">
        <v>0</v>
      </c>
      <c r="M34" s="436">
        <v>0</v>
      </c>
      <c r="N34" s="436">
        <v>0</v>
      </c>
      <c r="O34" s="436">
        <v>0</v>
      </c>
      <c r="P34" s="436">
        <v>0</v>
      </c>
      <c r="Q34" s="436">
        <v>0</v>
      </c>
      <c r="R34" s="436">
        <v>0</v>
      </c>
      <c r="S34" s="436">
        <v>0</v>
      </c>
      <c r="T34" s="436">
        <v>0</v>
      </c>
      <c r="U34" s="436">
        <v>0</v>
      </c>
      <c r="V34" s="436">
        <v>0</v>
      </c>
      <c r="W34" s="436">
        <v>0</v>
      </c>
      <c r="X34" s="436">
        <v>0</v>
      </c>
      <c r="Y34" s="436">
        <v>0</v>
      </c>
      <c r="Z34" s="436">
        <v>0</v>
      </c>
      <c r="AA34" s="436">
        <v>0</v>
      </c>
      <c r="AB34" s="436">
        <v>0</v>
      </c>
      <c r="AC34" s="436">
        <v>0</v>
      </c>
      <c r="AD34" s="436">
        <v>0</v>
      </c>
      <c r="AE34" s="436">
        <v>0</v>
      </c>
      <c r="AF34" s="436">
        <v>0</v>
      </c>
      <c r="AG34" s="436">
        <v>0</v>
      </c>
      <c r="AH34" s="436">
        <v>0</v>
      </c>
      <c r="AI34" s="436">
        <v>0</v>
      </c>
      <c r="AJ34" s="436">
        <v>0</v>
      </c>
      <c r="AK34" s="436">
        <v>0</v>
      </c>
      <c r="AL34" s="436">
        <v>0</v>
      </c>
      <c r="AM34" s="436">
        <v>0</v>
      </c>
      <c r="AN34" s="436">
        <v>0</v>
      </c>
      <c r="AO34" s="436">
        <v>0</v>
      </c>
      <c r="AP34" s="436">
        <v>0</v>
      </c>
      <c r="AQ34" s="436">
        <v>0</v>
      </c>
      <c r="AR34" s="436">
        <v>0</v>
      </c>
      <c r="AS34" s="436">
        <v>0</v>
      </c>
      <c r="AT34" s="436">
        <v>0</v>
      </c>
      <c r="AU34" s="436">
        <v>0</v>
      </c>
      <c r="AV34" s="436">
        <v>0</v>
      </c>
      <c r="AW34" s="436">
        <v>0</v>
      </c>
      <c r="AX34" s="436">
        <v>0</v>
      </c>
      <c r="AY34" s="436">
        <v>0</v>
      </c>
      <c r="AZ34" s="436">
        <v>0</v>
      </c>
      <c r="BA34" s="436">
        <v>0</v>
      </c>
      <c r="BB34" s="436">
        <v>0</v>
      </c>
      <c r="BC34" s="436">
        <v>0</v>
      </c>
      <c r="BD34" s="436">
        <v>0</v>
      </c>
      <c r="BE34" s="436">
        <v>0</v>
      </c>
      <c r="BF34" s="436">
        <v>0</v>
      </c>
      <c r="BG34" s="436">
        <v>0</v>
      </c>
      <c r="BH34" s="437"/>
    </row>
    <row r="35" spans="1:60" s="52" customFormat="1" ht="65.25" customHeight="1">
      <c r="A35" s="450" t="s">
        <v>1041</v>
      </c>
      <c r="B35" s="451" t="s">
        <v>1137</v>
      </c>
      <c r="C35" s="447" t="s">
        <v>385</v>
      </c>
      <c r="D35" s="447" t="s">
        <v>385</v>
      </c>
      <c r="E35" s="485">
        <v>0</v>
      </c>
      <c r="F35" s="485">
        <v>0</v>
      </c>
      <c r="G35" s="485">
        <v>0</v>
      </c>
      <c r="H35" s="485">
        <v>0</v>
      </c>
      <c r="I35" s="485">
        <v>0</v>
      </c>
      <c r="J35" s="485">
        <v>0</v>
      </c>
      <c r="K35" s="485">
        <v>0</v>
      </c>
      <c r="L35" s="485">
        <v>0</v>
      </c>
      <c r="M35" s="485">
        <v>0</v>
      </c>
      <c r="N35" s="485">
        <v>0</v>
      </c>
      <c r="O35" s="485">
        <v>0</v>
      </c>
      <c r="P35" s="485">
        <v>0</v>
      </c>
      <c r="Q35" s="485">
        <v>0</v>
      </c>
      <c r="R35" s="485">
        <v>0</v>
      </c>
      <c r="S35" s="485">
        <v>0</v>
      </c>
      <c r="T35" s="485">
        <v>0</v>
      </c>
      <c r="U35" s="485">
        <v>0</v>
      </c>
      <c r="V35" s="485">
        <v>0</v>
      </c>
      <c r="W35" s="485">
        <v>0</v>
      </c>
      <c r="X35" s="485">
        <v>0</v>
      </c>
      <c r="Y35" s="485">
        <v>0</v>
      </c>
      <c r="Z35" s="485">
        <v>0</v>
      </c>
      <c r="AA35" s="485">
        <v>0</v>
      </c>
      <c r="AB35" s="485">
        <v>0</v>
      </c>
      <c r="AC35" s="485">
        <v>0</v>
      </c>
      <c r="AD35" s="485">
        <v>0</v>
      </c>
      <c r="AE35" s="485">
        <v>0</v>
      </c>
      <c r="AF35" s="485">
        <v>0</v>
      </c>
      <c r="AG35" s="485">
        <v>0</v>
      </c>
      <c r="AH35" s="485">
        <v>0</v>
      </c>
      <c r="AI35" s="485">
        <v>0</v>
      </c>
      <c r="AJ35" s="485">
        <v>0</v>
      </c>
      <c r="AK35" s="485">
        <v>0</v>
      </c>
      <c r="AL35" s="485">
        <v>0</v>
      </c>
      <c r="AM35" s="485">
        <v>0</v>
      </c>
      <c r="AN35" s="485">
        <v>0</v>
      </c>
      <c r="AO35" s="485">
        <v>0</v>
      </c>
      <c r="AP35" s="485">
        <v>0</v>
      </c>
      <c r="AQ35" s="485">
        <v>0</v>
      </c>
      <c r="AR35" s="485">
        <v>0</v>
      </c>
      <c r="AS35" s="485">
        <v>0</v>
      </c>
      <c r="AT35" s="485">
        <v>0</v>
      </c>
      <c r="AU35" s="485">
        <v>0</v>
      </c>
      <c r="AV35" s="485">
        <v>0</v>
      </c>
      <c r="AW35" s="485">
        <v>0</v>
      </c>
      <c r="AX35" s="485">
        <v>0</v>
      </c>
      <c r="AY35" s="485">
        <v>0</v>
      </c>
      <c r="AZ35" s="485">
        <v>0</v>
      </c>
      <c r="BA35" s="485">
        <v>0</v>
      </c>
      <c r="BB35" s="485">
        <v>0</v>
      </c>
      <c r="BC35" s="485">
        <v>0</v>
      </c>
      <c r="BD35" s="485">
        <v>0</v>
      </c>
      <c r="BE35" s="485">
        <v>0</v>
      </c>
      <c r="BF35" s="485">
        <v>0</v>
      </c>
      <c r="BG35" s="485">
        <v>0</v>
      </c>
      <c r="BH35" s="486"/>
    </row>
    <row r="36" spans="1:60" s="52" customFormat="1" ht="63" customHeight="1">
      <c r="A36" s="450" t="s">
        <v>1042</v>
      </c>
      <c r="B36" s="451" t="s">
        <v>1138</v>
      </c>
      <c r="C36" s="447" t="s">
        <v>385</v>
      </c>
      <c r="D36" s="447" t="s">
        <v>385</v>
      </c>
      <c r="E36" s="485">
        <v>0</v>
      </c>
      <c r="F36" s="485">
        <v>0</v>
      </c>
      <c r="G36" s="485">
        <v>0</v>
      </c>
      <c r="H36" s="485">
        <v>0</v>
      </c>
      <c r="I36" s="485">
        <v>0</v>
      </c>
      <c r="J36" s="485">
        <v>0</v>
      </c>
      <c r="K36" s="485">
        <v>0</v>
      </c>
      <c r="L36" s="485">
        <v>0</v>
      </c>
      <c r="M36" s="485">
        <v>0</v>
      </c>
      <c r="N36" s="485">
        <v>0</v>
      </c>
      <c r="O36" s="485">
        <v>0</v>
      </c>
      <c r="P36" s="485">
        <v>0</v>
      </c>
      <c r="Q36" s="485">
        <v>0</v>
      </c>
      <c r="R36" s="485">
        <v>0</v>
      </c>
      <c r="S36" s="485">
        <v>0</v>
      </c>
      <c r="T36" s="485">
        <v>0</v>
      </c>
      <c r="U36" s="485">
        <v>0</v>
      </c>
      <c r="V36" s="485">
        <v>0</v>
      </c>
      <c r="W36" s="485">
        <v>0</v>
      </c>
      <c r="X36" s="485">
        <v>0</v>
      </c>
      <c r="Y36" s="485">
        <v>0</v>
      </c>
      <c r="Z36" s="485">
        <v>0</v>
      </c>
      <c r="AA36" s="485">
        <v>0</v>
      </c>
      <c r="AB36" s="485">
        <v>0</v>
      </c>
      <c r="AC36" s="485">
        <v>0</v>
      </c>
      <c r="AD36" s="485">
        <v>0</v>
      </c>
      <c r="AE36" s="485">
        <v>0</v>
      </c>
      <c r="AF36" s="485">
        <v>0</v>
      </c>
      <c r="AG36" s="485">
        <v>0</v>
      </c>
      <c r="AH36" s="485">
        <v>0</v>
      </c>
      <c r="AI36" s="485">
        <v>0</v>
      </c>
      <c r="AJ36" s="485">
        <v>0</v>
      </c>
      <c r="AK36" s="485">
        <v>0</v>
      </c>
      <c r="AL36" s="485">
        <v>0</v>
      </c>
      <c r="AM36" s="485">
        <v>0</v>
      </c>
      <c r="AN36" s="485">
        <v>0</v>
      </c>
      <c r="AO36" s="485">
        <v>0</v>
      </c>
      <c r="AP36" s="485">
        <v>0</v>
      </c>
      <c r="AQ36" s="485">
        <v>0</v>
      </c>
      <c r="AR36" s="485">
        <v>0</v>
      </c>
      <c r="AS36" s="485">
        <v>0</v>
      </c>
      <c r="AT36" s="485">
        <v>0</v>
      </c>
      <c r="AU36" s="485">
        <v>0</v>
      </c>
      <c r="AV36" s="485">
        <v>0</v>
      </c>
      <c r="AW36" s="485">
        <v>0</v>
      </c>
      <c r="AX36" s="485">
        <v>0</v>
      </c>
      <c r="AY36" s="485">
        <v>0</v>
      </c>
      <c r="AZ36" s="485">
        <v>0</v>
      </c>
      <c r="BA36" s="485">
        <v>0</v>
      </c>
      <c r="BB36" s="485">
        <v>0</v>
      </c>
      <c r="BC36" s="485">
        <v>0</v>
      </c>
      <c r="BD36" s="485">
        <v>0</v>
      </c>
      <c r="BE36" s="485">
        <v>0</v>
      </c>
      <c r="BF36" s="485">
        <v>0</v>
      </c>
      <c r="BG36" s="485">
        <v>0</v>
      </c>
      <c r="BH36" s="486"/>
    </row>
    <row r="37" spans="1:60" s="52" customFormat="1" ht="42.75" customHeight="1">
      <c r="A37" s="334" t="s">
        <v>483</v>
      </c>
      <c r="B37" s="335" t="s">
        <v>1139</v>
      </c>
      <c r="C37" s="336" t="s">
        <v>385</v>
      </c>
      <c r="D37" s="336" t="s">
        <v>385</v>
      </c>
      <c r="E37" s="436">
        <v>0</v>
      </c>
      <c r="F37" s="436">
        <v>0</v>
      </c>
      <c r="G37" s="436">
        <v>0</v>
      </c>
      <c r="H37" s="436">
        <v>0</v>
      </c>
      <c r="I37" s="436">
        <v>0</v>
      </c>
      <c r="J37" s="436">
        <v>0</v>
      </c>
      <c r="K37" s="436">
        <v>0</v>
      </c>
      <c r="L37" s="436">
        <v>0</v>
      </c>
      <c r="M37" s="436">
        <v>0</v>
      </c>
      <c r="N37" s="436">
        <v>0</v>
      </c>
      <c r="O37" s="436">
        <v>0</v>
      </c>
      <c r="P37" s="436">
        <v>0</v>
      </c>
      <c r="Q37" s="436">
        <v>0</v>
      </c>
      <c r="R37" s="436">
        <v>0</v>
      </c>
      <c r="S37" s="436">
        <v>0</v>
      </c>
      <c r="T37" s="436">
        <v>0</v>
      </c>
      <c r="U37" s="436">
        <v>0</v>
      </c>
      <c r="V37" s="436">
        <v>0</v>
      </c>
      <c r="W37" s="436">
        <v>0</v>
      </c>
      <c r="X37" s="436">
        <v>0</v>
      </c>
      <c r="Y37" s="436">
        <v>0</v>
      </c>
      <c r="Z37" s="436">
        <v>0</v>
      </c>
      <c r="AA37" s="436">
        <v>0</v>
      </c>
      <c r="AB37" s="436">
        <v>0</v>
      </c>
      <c r="AC37" s="436">
        <v>0</v>
      </c>
      <c r="AD37" s="436">
        <v>0</v>
      </c>
      <c r="AE37" s="436">
        <v>0</v>
      </c>
      <c r="AF37" s="436">
        <v>0</v>
      </c>
      <c r="AG37" s="436">
        <v>0</v>
      </c>
      <c r="AH37" s="436">
        <v>0</v>
      </c>
      <c r="AI37" s="436">
        <v>0</v>
      </c>
      <c r="AJ37" s="436">
        <v>0</v>
      </c>
      <c r="AK37" s="436">
        <v>0</v>
      </c>
      <c r="AL37" s="436">
        <v>0</v>
      </c>
      <c r="AM37" s="436">
        <v>0</v>
      </c>
      <c r="AN37" s="436">
        <v>0</v>
      </c>
      <c r="AO37" s="436">
        <v>0</v>
      </c>
      <c r="AP37" s="436">
        <v>0</v>
      </c>
      <c r="AQ37" s="436">
        <v>0</v>
      </c>
      <c r="AR37" s="436">
        <v>0</v>
      </c>
      <c r="AS37" s="436">
        <v>0</v>
      </c>
      <c r="AT37" s="436">
        <v>0</v>
      </c>
      <c r="AU37" s="436">
        <v>0</v>
      </c>
      <c r="AV37" s="436">
        <v>0</v>
      </c>
      <c r="AW37" s="436">
        <v>0</v>
      </c>
      <c r="AX37" s="436">
        <v>0</v>
      </c>
      <c r="AY37" s="436">
        <v>0</v>
      </c>
      <c r="AZ37" s="436">
        <v>0</v>
      </c>
      <c r="BA37" s="436">
        <v>0</v>
      </c>
      <c r="BB37" s="436">
        <v>0</v>
      </c>
      <c r="BC37" s="436">
        <v>0</v>
      </c>
      <c r="BD37" s="436">
        <v>0</v>
      </c>
      <c r="BE37" s="436">
        <v>0</v>
      </c>
      <c r="BF37" s="436">
        <v>0</v>
      </c>
      <c r="BG37" s="436">
        <v>0</v>
      </c>
      <c r="BH37" s="437"/>
    </row>
    <row r="38" spans="1:60" s="52" customFormat="1" ht="42.75" customHeight="1">
      <c r="A38" s="450" t="s">
        <v>1140</v>
      </c>
      <c r="B38" s="451" t="s">
        <v>1141</v>
      </c>
      <c r="C38" s="447" t="s">
        <v>385</v>
      </c>
      <c r="D38" s="447" t="s">
        <v>385</v>
      </c>
      <c r="E38" s="485">
        <v>0</v>
      </c>
      <c r="F38" s="485">
        <v>0</v>
      </c>
      <c r="G38" s="485">
        <v>0</v>
      </c>
      <c r="H38" s="485">
        <v>0</v>
      </c>
      <c r="I38" s="485">
        <v>0</v>
      </c>
      <c r="J38" s="485">
        <v>0</v>
      </c>
      <c r="K38" s="485">
        <v>0</v>
      </c>
      <c r="L38" s="485">
        <v>0</v>
      </c>
      <c r="M38" s="485">
        <v>0</v>
      </c>
      <c r="N38" s="485">
        <v>0</v>
      </c>
      <c r="O38" s="485">
        <v>0</v>
      </c>
      <c r="P38" s="485">
        <v>0</v>
      </c>
      <c r="Q38" s="485">
        <v>0</v>
      </c>
      <c r="R38" s="485">
        <v>0</v>
      </c>
      <c r="S38" s="485">
        <v>0</v>
      </c>
      <c r="T38" s="485">
        <v>0</v>
      </c>
      <c r="U38" s="485">
        <v>0</v>
      </c>
      <c r="V38" s="485">
        <v>0</v>
      </c>
      <c r="W38" s="485">
        <v>0</v>
      </c>
      <c r="X38" s="485">
        <v>0</v>
      </c>
      <c r="Y38" s="485">
        <v>0</v>
      </c>
      <c r="Z38" s="485">
        <v>0</v>
      </c>
      <c r="AA38" s="485">
        <v>0</v>
      </c>
      <c r="AB38" s="485">
        <v>0</v>
      </c>
      <c r="AC38" s="485">
        <v>0</v>
      </c>
      <c r="AD38" s="485">
        <v>0</v>
      </c>
      <c r="AE38" s="485">
        <v>0</v>
      </c>
      <c r="AF38" s="485">
        <v>0</v>
      </c>
      <c r="AG38" s="485">
        <v>0</v>
      </c>
      <c r="AH38" s="485">
        <v>0</v>
      </c>
      <c r="AI38" s="485">
        <v>0</v>
      </c>
      <c r="AJ38" s="485">
        <v>0</v>
      </c>
      <c r="AK38" s="485">
        <v>0</v>
      </c>
      <c r="AL38" s="485">
        <v>0</v>
      </c>
      <c r="AM38" s="485">
        <v>0</v>
      </c>
      <c r="AN38" s="485">
        <v>0</v>
      </c>
      <c r="AO38" s="485">
        <v>0</v>
      </c>
      <c r="AP38" s="485">
        <v>0</v>
      </c>
      <c r="AQ38" s="485">
        <v>0</v>
      </c>
      <c r="AR38" s="485">
        <v>0</v>
      </c>
      <c r="AS38" s="485">
        <v>0</v>
      </c>
      <c r="AT38" s="485">
        <v>0</v>
      </c>
      <c r="AU38" s="485">
        <v>0</v>
      </c>
      <c r="AV38" s="485">
        <v>0</v>
      </c>
      <c r="AW38" s="485">
        <v>0</v>
      </c>
      <c r="AX38" s="485">
        <v>0</v>
      </c>
      <c r="AY38" s="485">
        <v>0</v>
      </c>
      <c r="AZ38" s="485">
        <v>0</v>
      </c>
      <c r="BA38" s="485">
        <v>0</v>
      </c>
      <c r="BB38" s="485">
        <v>0</v>
      </c>
      <c r="BC38" s="485">
        <v>0</v>
      </c>
      <c r="BD38" s="485">
        <v>0</v>
      </c>
      <c r="BE38" s="485">
        <v>0</v>
      </c>
      <c r="BF38" s="485">
        <v>0</v>
      </c>
      <c r="BG38" s="485">
        <v>0</v>
      </c>
      <c r="BH38" s="486"/>
    </row>
    <row r="39" spans="1:60" s="52" customFormat="1" ht="96.75" customHeight="1">
      <c r="A39" s="450" t="s">
        <v>1142</v>
      </c>
      <c r="B39" s="451" t="s">
        <v>1143</v>
      </c>
      <c r="C39" s="447" t="s">
        <v>385</v>
      </c>
      <c r="D39" s="447" t="s">
        <v>385</v>
      </c>
      <c r="E39" s="485">
        <v>0</v>
      </c>
      <c r="F39" s="485">
        <v>0</v>
      </c>
      <c r="G39" s="485">
        <v>0</v>
      </c>
      <c r="H39" s="485">
        <v>0</v>
      </c>
      <c r="I39" s="485">
        <v>0</v>
      </c>
      <c r="J39" s="485">
        <v>0</v>
      </c>
      <c r="K39" s="485">
        <v>0</v>
      </c>
      <c r="L39" s="485">
        <v>0</v>
      </c>
      <c r="M39" s="485">
        <v>0</v>
      </c>
      <c r="N39" s="485">
        <v>0</v>
      </c>
      <c r="O39" s="485">
        <v>0</v>
      </c>
      <c r="P39" s="485">
        <v>0</v>
      </c>
      <c r="Q39" s="485">
        <v>0</v>
      </c>
      <c r="R39" s="485">
        <v>0</v>
      </c>
      <c r="S39" s="485">
        <v>0</v>
      </c>
      <c r="T39" s="485">
        <v>0</v>
      </c>
      <c r="U39" s="485">
        <v>0</v>
      </c>
      <c r="V39" s="485">
        <v>0</v>
      </c>
      <c r="W39" s="485">
        <v>0</v>
      </c>
      <c r="X39" s="485">
        <v>0</v>
      </c>
      <c r="Y39" s="485">
        <v>0</v>
      </c>
      <c r="Z39" s="485">
        <v>0</v>
      </c>
      <c r="AA39" s="485">
        <v>0</v>
      </c>
      <c r="AB39" s="485">
        <v>0</v>
      </c>
      <c r="AC39" s="485">
        <v>0</v>
      </c>
      <c r="AD39" s="485">
        <v>0</v>
      </c>
      <c r="AE39" s="485">
        <v>0</v>
      </c>
      <c r="AF39" s="485">
        <v>0</v>
      </c>
      <c r="AG39" s="485">
        <v>0</v>
      </c>
      <c r="AH39" s="485">
        <v>0</v>
      </c>
      <c r="AI39" s="485">
        <v>0</v>
      </c>
      <c r="AJ39" s="485">
        <v>0</v>
      </c>
      <c r="AK39" s="485">
        <v>0</v>
      </c>
      <c r="AL39" s="485">
        <v>0</v>
      </c>
      <c r="AM39" s="485">
        <v>0</v>
      </c>
      <c r="AN39" s="485">
        <v>0</v>
      </c>
      <c r="AO39" s="485">
        <v>0</v>
      </c>
      <c r="AP39" s="485">
        <v>0</v>
      </c>
      <c r="AQ39" s="485">
        <v>0</v>
      </c>
      <c r="AR39" s="485">
        <v>0</v>
      </c>
      <c r="AS39" s="485">
        <v>0</v>
      </c>
      <c r="AT39" s="485">
        <v>0</v>
      </c>
      <c r="AU39" s="485">
        <v>0</v>
      </c>
      <c r="AV39" s="485">
        <v>0</v>
      </c>
      <c r="AW39" s="485">
        <v>0</v>
      </c>
      <c r="AX39" s="485">
        <v>0</v>
      </c>
      <c r="AY39" s="485">
        <v>0</v>
      </c>
      <c r="AZ39" s="485">
        <v>0</v>
      </c>
      <c r="BA39" s="485">
        <v>0</v>
      </c>
      <c r="BB39" s="485">
        <v>0</v>
      </c>
      <c r="BC39" s="485">
        <v>0</v>
      </c>
      <c r="BD39" s="485">
        <v>0</v>
      </c>
      <c r="BE39" s="485">
        <v>0</v>
      </c>
      <c r="BF39" s="485">
        <v>0</v>
      </c>
      <c r="BG39" s="485">
        <v>0</v>
      </c>
      <c r="BH39" s="486"/>
    </row>
    <row r="40" spans="1:60" s="52" customFormat="1" ht="84.75" customHeight="1">
      <c r="A40" s="450" t="s">
        <v>1144</v>
      </c>
      <c r="B40" s="451" t="s">
        <v>1145</v>
      </c>
      <c r="C40" s="447" t="s">
        <v>385</v>
      </c>
      <c r="D40" s="447" t="s">
        <v>385</v>
      </c>
      <c r="E40" s="485">
        <v>0</v>
      </c>
      <c r="F40" s="485">
        <v>0</v>
      </c>
      <c r="G40" s="485">
        <v>0</v>
      </c>
      <c r="H40" s="485">
        <v>0</v>
      </c>
      <c r="I40" s="485">
        <v>0</v>
      </c>
      <c r="J40" s="485">
        <v>0</v>
      </c>
      <c r="K40" s="485">
        <v>0</v>
      </c>
      <c r="L40" s="485">
        <v>0</v>
      </c>
      <c r="M40" s="485">
        <v>0</v>
      </c>
      <c r="N40" s="485">
        <v>0</v>
      </c>
      <c r="O40" s="485">
        <v>0</v>
      </c>
      <c r="P40" s="485">
        <v>0</v>
      </c>
      <c r="Q40" s="485">
        <v>0</v>
      </c>
      <c r="R40" s="485">
        <v>0</v>
      </c>
      <c r="S40" s="485">
        <v>0</v>
      </c>
      <c r="T40" s="485">
        <v>0</v>
      </c>
      <c r="U40" s="485">
        <v>0</v>
      </c>
      <c r="V40" s="485">
        <v>0</v>
      </c>
      <c r="W40" s="485">
        <v>0</v>
      </c>
      <c r="X40" s="485">
        <v>0</v>
      </c>
      <c r="Y40" s="485">
        <v>0</v>
      </c>
      <c r="Z40" s="485">
        <v>0</v>
      </c>
      <c r="AA40" s="485">
        <v>0</v>
      </c>
      <c r="AB40" s="485">
        <v>0</v>
      </c>
      <c r="AC40" s="485">
        <v>0</v>
      </c>
      <c r="AD40" s="485">
        <v>0</v>
      </c>
      <c r="AE40" s="485">
        <v>0</v>
      </c>
      <c r="AF40" s="485">
        <v>0</v>
      </c>
      <c r="AG40" s="485">
        <v>0</v>
      </c>
      <c r="AH40" s="485">
        <v>0</v>
      </c>
      <c r="AI40" s="485">
        <v>0</v>
      </c>
      <c r="AJ40" s="485">
        <v>0</v>
      </c>
      <c r="AK40" s="485">
        <v>0</v>
      </c>
      <c r="AL40" s="485">
        <v>0</v>
      </c>
      <c r="AM40" s="485">
        <v>0</v>
      </c>
      <c r="AN40" s="485">
        <v>0</v>
      </c>
      <c r="AO40" s="485">
        <v>0</v>
      </c>
      <c r="AP40" s="485">
        <v>0</v>
      </c>
      <c r="AQ40" s="485">
        <v>0</v>
      </c>
      <c r="AR40" s="485">
        <v>0</v>
      </c>
      <c r="AS40" s="485">
        <v>0</v>
      </c>
      <c r="AT40" s="485">
        <v>0</v>
      </c>
      <c r="AU40" s="485">
        <v>0</v>
      </c>
      <c r="AV40" s="485">
        <v>0</v>
      </c>
      <c r="AW40" s="485">
        <v>0</v>
      </c>
      <c r="AX40" s="485">
        <v>0</v>
      </c>
      <c r="AY40" s="485">
        <v>0</v>
      </c>
      <c r="AZ40" s="485">
        <v>0</v>
      </c>
      <c r="BA40" s="485">
        <v>0</v>
      </c>
      <c r="BB40" s="485">
        <v>0</v>
      </c>
      <c r="BC40" s="485">
        <v>0</v>
      </c>
      <c r="BD40" s="485">
        <v>0</v>
      </c>
      <c r="BE40" s="485">
        <v>0</v>
      </c>
      <c r="BF40" s="485">
        <v>0</v>
      </c>
      <c r="BG40" s="485">
        <v>0</v>
      </c>
      <c r="BH40" s="486"/>
    </row>
    <row r="41" spans="1:60" s="52" customFormat="1" ht="101.25" customHeight="1">
      <c r="A41" s="450" t="s">
        <v>1146</v>
      </c>
      <c r="B41" s="451" t="s">
        <v>1147</v>
      </c>
      <c r="C41" s="447" t="s">
        <v>385</v>
      </c>
      <c r="D41" s="447" t="s">
        <v>385</v>
      </c>
      <c r="E41" s="485">
        <v>0</v>
      </c>
      <c r="F41" s="485">
        <v>0</v>
      </c>
      <c r="G41" s="485">
        <v>0</v>
      </c>
      <c r="H41" s="485">
        <v>0</v>
      </c>
      <c r="I41" s="485">
        <v>0</v>
      </c>
      <c r="J41" s="485">
        <v>0</v>
      </c>
      <c r="K41" s="485">
        <v>0</v>
      </c>
      <c r="L41" s="485">
        <v>0</v>
      </c>
      <c r="M41" s="485">
        <v>0</v>
      </c>
      <c r="N41" s="485">
        <v>0</v>
      </c>
      <c r="O41" s="485">
        <v>0</v>
      </c>
      <c r="P41" s="485">
        <v>0</v>
      </c>
      <c r="Q41" s="485">
        <v>0</v>
      </c>
      <c r="R41" s="485">
        <v>0</v>
      </c>
      <c r="S41" s="485">
        <v>0</v>
      </c>
      <c r="T41" s="485">
        <v>0</v>
      </c>
      <c r="U41" s="485">
        <v>0</v>
      </c>
      <c r="V41" s="485">
        <v>0</v>
      </c>
      <c r="W41" s="485">
        <v>0</v>
      </c>
      <c r="X41" s="485">
        <v>0</v>
      </c>
      <c r="Y41" s="485">
        <v>0</v>
      </c>
      <c r="Z41" s="485">
        <v>0</v>
      </c>
      <c r="AA41" s="485">
        <v>0</v>
      </c>
      <c r="AB41" s="485">
        <v>0</v>
      </c>
      <c r="AC41" s="485">
        <v>0</v>
      </c>
      <c r="AD41" s="485">
        <v>0</v>
      </c>
      <c r="AE41" s="485">
        <v>0</v>
      </c>
      <c r="AF41" s="485">
        <v>0</v>
      </c>
      <c r="AG41" s="485">
        <v>0</v>
      </c>
      <c r="AH41" s="485">
        <v>0</v>
      </c>
      <c r="AI41" s="485">
        <v>0</v>
      </c>
      <c r="AJ41" s="485">
        <v>0</v>
      </c>
      <c r="AK41" s="485">
        <v>0</v>
      </c>
      <c r="AL41" s="485">
        <v>0</v>
      </c>
      <c r="AM41" s="485">
        <v>0</v>
      </c>
      <c r="AN41" s="485">
        <v>0</v>
      </c>
      <c r="AO41" s="485">
        <v>0</v>
      </c>
      <c r="AP41" s="485">
        <v>0</v>
      </c>
      <c r="AQ41" s="485">
        <v>0</v>
      </c>
      <c r="AR41" s="485">
        <v>0</v>
      </c>
      <c r="AS41" s="485">
        <v>0</v>
      </c>
      <c r="AT41" s="485">
        <v>0</v>
      </c>
      <c r="AU41" s="485">
        <v>0</v>
      </c>
      <c r="AV41" s="485">
        <v>0</v>
      </c>
      <c r="AW41" s="485">
        <v>0</v>
      </c>
      <c r="AX41" s="485">
        <v>0</v>
      </c>
      <c r="AY41" s="485">
        <v>0</v>
      </c>
      <c r="AZ41" s="485">
        <v>0</v>
      </c>
      <c r="BA41" s="485">
        <v>0</v>
      </c>
      <c r="BB41" s="485">
        <v>0</v>
      </c>
      <c r="BC41" s="485">
        <v>0</v>
      </c>
      <c r="BD41" s="485">
        <v>0</v>
      </c>
      <c r="BE41" s="485">
        <v>0</v>
      </c>
      <c r="BF41" s="485">
        <v>0</v>
      </c>
      <c r="BG41" s="485">
        <v>0</v>
      </c>
      <c r="BH41" s="486"/>
    </row>
    <row r="42" spans="1:60" s="52" customFormat="1" ht="86.25" customHeight="1">
      <c r="A42" s="334" t="s">
        <v>1148</v>
      </c>
      <c r="B42" s="335" t="s">
        <v>1149</v>
      </c>
      <c r="C42" s="336" t="s">
        <v>385</v>
      </c>
      <c r="D42" s="336" t="s">
        <v>385</v>
      </c>
      <c r="E42" s="436">
        <v>0</v>
      </c>
      <c r="F42" s="436">
        <v>0</v>
      </c>
      <c r="G42" s="436">
        <v>0</v>
      </c>
      <c r="H42" s="436">
        <v>0</v>
      </c>
      <c r="I42" s="436">
        <v>0</v>
      </c>
      <c r="J42" s="436">
        <v>0</v>
      </c>
      <c r="K42" s="436">
        <v>0</v>
      </c>
      <c r="L42" s="436">
        <v>0</v>
      </c>
      <c r="M42" s="436">
        <v>0</v>
      </c>
      <c r="N42" s="436">
        <v>0</v>
      </c>
      <c r="O42" s="436">
        <v>0</v>
      </c>
      <c r="P42" s="436">
        <v>0</v>
      </c>
      <c r="Q42" s="436">
        <v>0</v>
      </c>
      <c r="R42" s="436">
        <v>0</v>
      </c>
      <c r="S42" s="436">
        <v>0</v>
      </c>
      <c r="T42" s="436">
        <v>0</v>
      </c>
      <c r="U42" s="436">
        <v>0</v>
      </c>
      <c r="V42" s="436">
        <v>0</v>
      </c>
      <c r="W42" s="436">
        <v>0</v>
      </c>
      <c r="X42" s="436">
        <v>0</v>
      </c>
      <c r="Y42" s="436">
        <v>0</v>
      </c>
      <c r="Z42" s="436">
        <v>0</v>
      </c>
      <c r="AA42" s="436">
        <v>0</v>
      </c>
      <c r="AB42" s="436">
        <v>0</v>
      </c>
      <c r="AC42" s="436">
        <v>0</v>
      </c>
      <c r="AD42" s="436">
        <v>0</v>
      </c>
      <c r="AE42" s="436">
        <v>0</v>
      </c>
      <c r="AF42" s="436">
        <v>0</v>
      </c>
      <c r="AG42" s="436">
        <v>0</v>
      </c>
      <c r="AH42" s="436">
        <v>0</v>
      </c>
      <c r="AI42" s="436">
        <v>0</v>
      </c>
      <c r="AJ42" s="436">
        <v>0</v>
      </c>
      <c r="AK42" s="436">
        <v>0</v>
      </c>
      <c r="AL42" s="436">
        <v>0</v>
      </c>
      <c r="AM42" s="436">
        <v>0</v>
      </c>
      <c r="AN42" s="436">
        <v>0</v>
      </c>
      <c r="AO42" s="436">
        <v>0</v>
      </c>
      <c r="AP42" s="436">
        <v>0</v>
      </c>
      <c r="AQ42" s="436">
        <v>0</v>
      </c>
      <c r="AR42" s="436">
        <v>0</v>
      </c>
      <c r="AS42" s="436">
        <v>0</v>
      </c>
      <c r="AT42" s="436">
        <v>0</v>
      </c>
      <c r="AU42" s="436">
        <v>0</v>
      </c>
      <c r="AV42" s="436">
        <v>0</v>
      </c>
      <c r="AW42" s="436">
        <v>0</v>
      </c>
      <c r="AX42" s="436">
        <v>0</v>
      </c>
      <c r="AY42" s="436">
        <v>0</v>
      </c>
      <c r="AZ42" s="436">
        <v>0</v>
      </c>
      <c r="BA42" s="436">
        <v>0</v>
      </c>
      <c r="BB42" s="436">
        <v>0</v>
      </c>
      <c r="BC42" s="436">
        <v>0</v>
      </c>
      <c r="BD42" s="436">
        <v>0</v>
      </c>
      <c r="BE42" s="436">
        <v>0</v>
      </c>
      <c r="BF42" s="436">
        <v>0</v>
      </c>
      <c r="BG42" s="436">
        <v>0</v>
      </c>
      <c r="BH42" s="437"/>
    </row>
    <row r="43" spans="1:60" s="52" customFormat="1" ht="76.5" customHeight="1">
      <c r="A43" s="450" t="s">
        <v>1150</v>
      </c>
      <c r="B43" s="451" t="s">
        <v>1151</v>
      </c>
      <c r="C43" s="447" t="s">
        <v>385</v>
      </c>
      <c r="D43" s="447" t="s">
        <v>385</v>
      </c>
      <c r="E43" s="485">
        <v>0</v>
      </c>
      <c r="F43" s="485">
        <v>0</v>
      </c>
      <c r="G43" s="485">
        <v>0</v>
      </c>
      <c r="H43" s="485">
        <v>0</v>
      </c>
      <c r="I43" s="485">
        <v>0</v>
      </c>
      <c r="J43" s="485">
        <v>0</v>
      </c>
      <c r="K43" s="485">
        <v>0</v>
      </c>
      <c r="L43" s="485">
        <v>0</v>
      </c>
      <c r="M43" s="485">
        <v>0</v>
      </c>
      <c r="N43" s="485">
        <v>0</v>
      </c>
      <c r="O43" s="485">
        <v>0</v>
      </c>
      <c r="P43" s="485">
        <v>0</v>
      </c>
      <c r="Q43" s="485">
        <v>0</v>
      </c>
      <c r="R43" s="485">
        <v>0</v>
      </c>
      <c r="S43" s="485">
        <v>0</v>
      </c>
      <c r="T43" s="485">
        <v>0</v>
      </c>
      <c r="U43" s="485">
        <v>0</v>
      </c>
      <c r="V43" s="485">
        <v>0</v>
      </c>
      <c r="W43" s="485">
        <v>0</v>
      </c>
      <c r="X43" s="485">
        <v>0</v>
      </c>
      <c r="Y43" s="485">
        <v>0</v>
      </c>
      <c r="Z43" s="485">
        <v>0</v>
      </c>
      <c r="AA43" s="485">
        <v>0</v>
      </c>
      <c r="AB43" s="485">
        <v>0</v>
      </c>
      <c r="AC43" s="485">
        <v>0</v>
      </c>
      <c r="AD43" s="485">
        <v>0</v>
      </c>
      <c r="AE43" s="485">
        <v>0</v>
      </c>
      <c r="AF43" s="485">
        <v>0</v>
      </c>
      <c r="AG43" s="485">
        <v>0</v>
      </c>
      <c r="AH43" s="485">
        <v>0</v>
      </c>
      <c r="AI43" s="485">
        <v>0</v>
      </c>
      <c r="AJ43" s="485">
        <v>0</v>
      </c>
      <c r="AK43" s="485">
        <v>0</v>
      </c>
      <c r="AL43" s="485">
        <v>0</v>
      </c>
      <c r="AM43" s="485">
        <v>0</v>
      </c>
      <c r="AN43" s="485">
        <v>0</v>
      </c>
      <c r="AO43" s="485">
        <v>0</v>
      </c>
      <c r="AP43" s="485">
        <v>0</v>
      </c>
      <c r="AQ43" s="485">
        <v>0</v>
      </c>
      <c r="AR43" s="485">
        <v>0</v>
      </c>
      <c r="AS43" s="485">
        <v>0</v>
      </c>
      <c r="AT43" s="485">
        <v>0</v>
      </c>
      <c r="AU43" s="485">
        <v>0</v>
      </c>
      <c r="AV43" s="485">
        <v>0</v>
      </c>
      <c r="AW43" s="485">
        <v>0</v>
      </c>
      <c r="AX43" s="485">
        <v>0</v>
      </c>
      <c r="AY43" s="485">
        <v>0</v>
      </c>
      <c r="AZ43" s="485">
        <v>0</v>
      </c>
      <c r="BA43" s="485">
        <v>0</v>
      </c>
      <c r="BB43" s="485">
        <v>0</v>
      </c>
      <c r="BC43" s="485">
        <v>0</v>
      </c>
      <c r="BD43" s="485">
        <v>0</v>
      </c>
      <c r="BE43" s="485">
        <v>0</v>
      </c>
      <c r="BF43" s="485">
        <v>0</v>
      </c>
      <c r="BG43" s="485">
        <v>0</v>
      </c>
      <c r="BH43" s="486"/>
    </row>
    <row r="44" spans="1:60" s="52" customFormat="1" ht="80.25" customHeight="1">
      <c r="A44" s="450" t="s">
        <v>1152</v>
      </c>
      <c r="B44" s="451" t="s">
        <v>1153</v>
      </c>
      <c r="C44" s="447" t="s">
        <v>385</v>
      </c>
      <c r="D44" s="447" t="s">
        <v>385</v>
      </c>
      <c r="E44" s="485">
        <v>0</v>
      </c>
      <c r="F44" s="485">
        <v>0</v>
      </c>
      <c r="G44" s="485">
        <v>0</v>
      </c>
      <c r="H44" s="485">
        <v>0</v>
      </c>
      <c r="I44" s="485">
        <v>0</v>
      </c>
      <c r="J44" s="485">
        <v>0</v>
      </c>
      <c r="K44" s="485">
        <v>0</v>
      </c>
      <c r="L44" s="485">
        <v>0</v>
      </c>
      <c r="M44" s="485">
        <v>0</v>
      </c>
      <c r="N44" s="485">
        <v>0</v>
      </c>
      <c r="O44" s="485">
        <v>0</v>
      </c>
      <c r="P44" s="485">
        <v>0</v>
      </c>
      <c r="Q44" s="485">
        <v>0</v>
      </c>
      <c r="R44" s="485">
        <v>0</v>
      </c>
      <c r="S44" s="485">
        <v>0</v>
      </c>
      <c r="T44" s="485">
        <v>0</v>
      </c>
      <c r="U44" s="485">
        <v>0</v>
      </c>
      <c r="V44" s="485">
        <v>0</v>
      </c>
      <c r="W44" s="485">
        <v>0</v>
      </c>
      <c r="X44" s="485">
        <v>0</v>
      </c>
      <c r="Y44" s="485">
        <v>0</v>
      </c>
      <c r="Z44" s="485">
        <v>0</v>
      </c>
      <c r="AA44" s="485">
        <v>0</v>
      </c>
      <c r="AB44" s="485">
        <v>0</v>
      </c>
      <c r="AC44" s="485">
        <v>0</v>
      </c>
      <c r="AD44" s="485">
        <v>0</v>
      </c>
      <c r="AE44" s="485">
        <v>0</v>
      </c>
      <c r="AF44" s="485">
        <v>0</v>
      </c>
      <c r="AG44" s="485">
        <v>0</v>
      </c>
      <c r="AH44" s="485">
        <v>0</v>
      </c>
      <c r="AI44" s="485">
        <v>0</v>
      </c>
      <c r="AJ44" s="485">
        <v>0</v>
      </c>
      <c r="AK44" s="485">
        <v>0</v>
      </c>
      <c r="AL44" s="485">
        <v>0</v>
      </c>
      <c r="AM44" s="485">
        <v>0</v>
      </c>
      <c r="AN44" s="485">
        <v>0</v>
      </c>
      <c r="AO44" s="485">
        <v>0</v>
      </c>
      <c r="AP44" s="485">
        <v>0</v>
      </c>
      <c r="AQ44" s="485">
        <v>0</v>
      </c>
      <c r="AR44" s="485">
        <v>0</v>
      </c>
      <c r="AS44" s="485">
        <v>0</v>
      </c>
      <c r="AT44" s="485">
        <v>0</v>
      </c>
      <c r="AU44" s="485">
        <v>0</v>
      </c>
      <c r="AV44" s="485">
        <v>0</v>
      </c>
      <c r="AW44" s="485">
        <v>0</v>
      </c>
      <c r="AX44" s="485">
        <v>0</v>
      </c>
      <c r="AY44" s="485">
        <v>0</v>
      </c>
      <c r="AZ44" s="485">
        <v>0</v>
      </c>
      <c r="BA44" s="485">
        <v>0</v>
      </c>
      <c r="BB44" s="485">
        <v>0</v>
      </c>
      <c r="BC44" s="485">
        <v>0</v>
      </c>
      <c r="BD44" s="485">
        <v>0</v>
      </c>
      <c r="BE44" s="485">
        <v>0</v>
      </c>
      <c r="BF44" s="485">
        <v>0</v>
      </c>
      <c r="BG44" s="485">
        <v>0</v>
      </c>
      <c r="BH44" s="486"/>
    </row>
    <row r="45" spans="1:60" s="52" customFormat="1" ht="41.25" customHeight="1">
      <c r="A45" s="390" t="s">
        <v>400</v>
      </c>
      <c r="B45" s="364" t="s">
        <v>401</v>
      </c>
      <c r="C45" s="358" t="s">
        <v>385</v>
      </c>
      <c r="D45" s="358" t="s">
        <v>385</v>
      </c>
      <c r="E45" s="399">
        <f t="shared" si="28"/>
        <v>0</v>
      </c>
      <c r="F45" s="399">
        <f t="shared" si="0"/>
        <v>0</v>
      </c>
      <c r="G45" s="399">
        <f t="shared" si="0"/>
        <v>0</v>
      </c>
      <c r="H45" s="399">
        <f t="shared" si="0"/>
        <v>0</v>
      </c>
      <c r="I45" s="399">
        <f t="shared" si="0"/>
        <v>0</v>
      </c>
      <c r="J45" s="399">
        <f t="shared" ref="J45:M45" si="54">J46+J49+J56</f>
        <v>0</v>
      </c>
      <c r="K45" s="399">
        <f t="shared" si="54"/>
        <v>0</v>
      </c>
      <c r="L45" s="399">
        <f t="shared" si="54"/>
        <v>0</v>
      </c>
      <c r="M45" s="399">
        <f t="shared" si="54"/>
        <v>0</v>
      </c>
      <c r="N45" s="399">
        <f>N46+N49+N56</f>
        <v>0</v>
      </c>
      <c r="O45" s="399">
        <f t="shared" ref="O45:R45" si="55">O46+O49+O56</f>
        <v>0</v>
      </c>
      <c r="P45" s="399">
        <f t="shared" si="55"/>
        <v>0</v>
      </c>
      <c r="Q45" s="399">
        <f t="shared" si="55"/>
        <v>0</v>
      </c>
      <c r="R45" s="399">
        <f t="shared" si="55"/>
        <v>0</v>
      </c>
      <c r="S45" s="399">
        <f>S46+S49+S56</f>
        <v>0</v>
      </c>
      <c r="T45" s="399">
        <f t="shared" ref="T45:W45" si="56">T46+T49+T56</f>
        <v>0</v>
      </c>
      <c r="U45" s="399">
        <f t="shared" si="56"/>
        <v>0</v>
      </c>
      <c r="V45" s="399">
        <f t="shared" si="56"/>
        <v>0</v>
      </c>
      <c r="W45" s="399">
        <f t="shared" si="56"/>
        <v>0</v>
      </c>
      <c r="X45" s="399">
        <f>X46+X49+X56</f>
        <v>0</v>
      </c>
      <c r="Y45" s="399">
        <f t="shared" ref="Y45" si="57">Y46+Y49+Y56</f>
        <v>0</v>
      </c>
      <c r="Z45" s="399">
        <f t="shared" ref="Z45" si="58">Z46+Z49+Z56</f>
        <v>0</v>
      </c>
      <c r="AA45" s="399">
        <f t="shared" ref="AA45" si="59">AA46+AA49+AA56</f>
        <v>0</v>
      </c>
      <c r="AB45" s="399">
        <f t="shared" ref="AB45" si="60">AB46+AB49+AB56</f>
        <v>0</v>
      </c>
      <c r="AC45" s="399">
        <f>AC46+AC49+AC56</f>
        <v>0</v>
      </c>
      <c r="AD45" s="399">
        <f t="shared" si="29"/>
        <v>0</v>
      </c>
      <c r="AE45" s="399">
        <f t="shared" si="8"/>
        <v>0</v>
      </c>
      <c r="AF45" s="399">
        <f t="shared" si="9"/>
        <v>0</v>
      </c>
      <c r="AG45" s="399">
        <f t="shared" si="10"/>
        <v>0</v>
      </c>
      <c r="AH45" s="399">
        <f t="shared" si="30"/>
        <v>0</v>
      </c>
      <c r="AI45" s="399">
        <f t="shared" ref="AI45" si="61">AI46+AI49+AI56</f>
        <v>0</v>
      </c>
      <c r="AJ45" s="399">
        <f t="shared" ref="AJ45" si="62">AJ46+AJ49+AJ56</f>
        <v>0</v>
      </c>
      <c r="AK45" s="399">
        <f t="shared" ref="AK45" si="63">AK46+AK49+AK56</f>
        <v>0</v>
      </c>
      <c r="AL45" s="399">
        <f t="shared" ref="AL45" si="64">AL46+AL49+AL56</f>
        <v>0</v>
      </c>
      <c r="AM45" s="399">
        <f>AM46+AM49+AM56</f>
        <v>0</v>
      </c>
      <c r="AN45" s="399">
        <f t="shared" ref="AN45" si="65">AN46+AN49+AN56</f>
        <v>0</v>
      </c>
      <c r="AO45" s="399">
        <f t="shared" ref="AO45" si="66">AO46+AO49+AO56</f>
        <v>0</v>
      </c>
      <c r="AP45" s="399">
        <f t="shared" ref="AP45" si="67">AP46+AP49+AP56</f>
        <v>0</v>
      </c>
      <c r="AQ45" s="399">
        <f t="shared" ref="AQ45" si="68">AQ46+AQ49+AQ56</f>
        <v>0</v>
      </c>
      <c r="AR45" s="399">
        <f>AR46+AR49+AR56</f>
        <v>0</v>
      </c>
      <c r="AS45" s="399">
        <f t="shared" ref="AS45" si="69">AS46+AS49+AS56</f>
        <v>0</v>
      </c>
      <c r="AT45" s="399">
        <f t="shared" ref="AT45" si="70">AT46+AT49+AT56</f>
        <v>0</v>
      </c>
      <c r="AU45" s="399">
        <f t="shared" ref="AU45" si="71">AU46+AU49+AU56</f>
        <v>0</v>
      </c>
      <c r="AV45" s="399">
        <f t="shared" ref="AV45" si="72">AV46+AV49+AV56</f>
        <v>0</v>
      </c>
      <c r="AW45" s="399">
        <f>AW46+AW49+AW56</f>
        <v>0</v>
      </c>
      <c r="AX45" s="399">
        <f t="shared" ref="AX45" si="73">AX46+AX49+AX56</f>
        <v>0</v>
      </c>
      <c r="AY45" s="399">
        <f t="shared" ref="AY45" si="74">AY46+AY49+AY56</f>
        <v>0</v>
      </c>
      <c r="AZ45" s="399">
        <f t="shared" ref="AZ45" si="75">AZ46+AZ49+AZ56</f>
        <v>0</v>
      </c>
      <c r="BA45" s="399">
        <f t="shared" ref="BA45" si="76">BA46+BA49+BA56</f>
        <v>0</v>
      </c>
      <c r="BB45" s="399">
        <f>BB46+BB49+BB56</f>
        <v>0</v>
      </c>
      <c r="BC45" s="399">
        <f t="shared" si="31"/>
        <v>0</v>
      </c>
      <c r="BD45" s="399">
        <f t="shared" si="32"/>
        <v>0</v>
      </c>
      <c r="BE45" s="399">
        <f t="shared" si="33"/>
        <v>0</v>
      </c>
      <c r="BF45" s="399">
        <f t="shared" si="34"/>
        <v>0</v>
      </c>
      <c r="BG45" s="399">
        <f t="shared" si="35"/>
        <v>0</v>
      </c>
      <c r="BH45" s="400"/>
    </row>
    <row r="46" spans="1:60" s="52" customFormat="1" ht="57">
      <c r="A46" s="413" t="s">
        <v>402</v>
      </c>
      <c r="B46" s="414" t="s">
        <v>403</v>
      </c>
      <c r="C46" s="336" t="s">
        <v>385</v>
      </c>
      <c r="D46" s="336" t="s">
        <v>385</v>
      </c>
      <c r="E46" s="436">
        <f t="shared" si="28"/>
        <v>0</v>
      </c>
      <c r="F46" s="436">
        <f t="shared" si="0"/>
        <v>0</v>
      </c>
      <c r="G46" s="436">
        <f t="shared" si="0"/>
        <v>0</v>
      </c>
      <c r="H46" s="436">
        <f t="shared" si="0"/>
        <v>0</v>
      </c>
      <c r="I46" s="436">
        <f t="shared" si="0"/>
        <v>0</v>
      </c>
      <c r="J46" s="436">
        <f t="shared" ref="J46:M46" si="77">J47</f>
        <v>0</v>
      </c>
      <c r="K46" s="436">
        <f t="shared" si="77"/>
        <v>0</v>
      </c>
      <c r="L46" s="436">
        <f t="shared" si="77"/>
        <v>0</v>
      </c>
      <c r="M46" s="436">
        <f t="shared" si="77"/>
        <v>0</v>
      </c>
      <c r="N46" s="436">
        <f>N47</f>
        <v>0</v>
      </c>
      <c r="O46" s="436">
        <f t="shared" ref="O46:R46" si="78">O47</f>
        <v>0</v>
      </c>
      <c r="P46" s="436">
        <f t="shared" si="78"/>
        <v>0</v>
      </c>
      <c r="Q46" s="436">
        <f t="shared" si="78"/>
        <v>0</v>
      </c>
      <c r="R46" s="436">
        <f t="shared" si="78"/>
        <v>0</v>
      </c>
      <c r="S46" s="436">
        <f>S47</f>
        <v>0</v>
      </c>
      <c r="T46" s="436">
        <f t="shared" ref="T46:W46" si="79">T47</f>
        <v>0</v>
      </c>
      <c r="U46" s="436">
        <f t="shared" si="79"/>
        <v>0</v>
      </c>
      <c r="V46" s="436">
        <f t="shared" si="79"/>
        <v>0</v>
      </c>
      <c r="W46" s="436">
        <f t="shared" si="79"/>
        <v>0</v>
      </c>
      <c r="X46" s="436">
        <f>X47</f>
        <v>0</v>
      </c>
      <c r="Y46" s="436">
        <f t="shared" ref="Y46" si="80">Y47</f>
        <v>0</v>
      </c>
      <c r="Z46" s="436">
        <f t="shared" ref="Z46" si="81">Z47</f>
        <v>0</v>
      </c>
      <c r="AA46" s="436">
        <f t="shared" ref="AA46" si="82">AA47</f>
        <v>0</v>
      </c>
      <c r="AB46" s="436">
        <f t="shared" ref="AB46" si="83">AB47</f>
        <v>0</v>
      </c>
      <c r="AC46" s="436">
        <f>AC47</f>
        <v>0</v>
      </c>
      <c r="AD46" s="436">
        <f t="shared" si="29"/>
        <v>0</v>
      </c>
      <c r="AE46" s="436">
        <f t="shared" si="8"/>
        <v>0</v>
      </c>
      <c r="AF46" s="436">
        <f t="shared" si="9"/>
        <v>0</v>
      </c>
      <c r="AG46" s="436">
        <f t="shared" si="10"/>
        <v>0</v>
      </c>
      <c r="AH46" s="436">
        <f t="shared" si="30"/>
        <v>0</v>
      </c>
      <c r="AI46" s="436">
        <f t="shared" ref="AI46" si="84">AI47</f>
        <v>0</v>
      </c>
      <c r="AJ46" s="436">
        <f t="shared" ref="AJ46" si="85">AJ47</f>
        <v>0</v>
      </c>
      <c r="AK46" s="436">
        <f t="shared" ref="AK46" si="86">AK47</f>
        <v>0</v>
      </c>
      <c r="AL46" s="436">
        <f t="shared" ref="AL46" si="87">AL47</f>
        <v>0</v>
      </c>
      <c r="AM46" s="436">
        <f>AM47</f>
        <v>0</v>
      </c>
      <c r="AN46" s="436">
        <f t="shared" ref="AN46" si="88">AN47</f>
        <v>0</v>
      </c>
      <c r="AO46" s="436">
        <f t="shared" ref="AO46" si="89">AO47</f>
        <v>0</v>
      </c>
      <c r="AP46" s="436">
        <f t="shared" ref="AP46" si="90">AP47</f>
        <v>0</v>
      </c>
      <c r="AQ46" s="436">
        <f t="shared" ref="AQ46" si="91">AQ47</f>
        <v>0</v>
      </c>
      <c r="AR46" s="436">
        <f>AR47</f>
        <v>0</v>
      </c>
      <c r="AS46" s="436">
        <f t="shared" ref="AS46" si="92">AS47</f>
        <v>0</v>
      </c>
      <c r="AT46" s="436">
        <f t="shared" ref="AT46" si="93">AT47</f>
        <v>0</v>
      </c>
      <c r="AU46" s="436">
        <f t="shared" ref="AU46" si="94">AU47</f>
        <v>0</v>
      </c>
      <c r="AV46" s="436">
        <f t="shared" ref="AV46" si="95">AV47</f>
        <v>0</v>
      </c>
      <c r="AW46" s="436">
        <f>AW47</f>
        <v>0</v>
      </c>
      <c r="AX46" s="436">
        <f t="shared" ref="AX46" si="96">AX47</f>
        <v>0</v>
      </c>
      <c r="AY46" s="436">
        <f t="shared" ref="AY46" si="97">AY47</f>
        <v>0</v>
      </c>
      <c r="AZ46" s="436">
        <f t="shared" ref="AZ46" si="98">AZ47</f>
        <v>0</v>
      </c>
      <c r="BA46" s="436">
        <f t="shared" ref="BA46" si="99">BA47</f>
        <v>0</v>
      </c>
      <c r="BB46" s="436">
        <f>BB47</f>
        <v>0</v>
      </c>
      <c r="BC46" s="436">
        <f t="shared" si="31"/>
        <v>0</v>
      </c>
      <c r="BD46" s="436">
        <f t="shared" si="32"/>
        <v>0</v>
      </c>
      <c r="BE46" s="436">
        <f t="shared" si="33"/>
        <v>0</v>
      </c>
      <c r="BF46" s="436">
        <f t="shared" si="34"/>
        <v>0</v>
      </c>
      <c r="BG46" s="436">
        <f t="shared" si="35"/>
        <v>0</v>
      </c>
      <c r="BH46" s="437"/>
    </row>
    <row r="47" spans="1:60" s="52" customFormat="1" ht="45.75" customHeight="1">
      <c r="A47" s="454" t="s">
        <v>404</v>
      </c>
      <c r="B47" s="455" t="s">
        <v>405</v>
      </c>
      <c r="C47" s="447" t="s">
        <v>385</v>
      </c>
      <c r="D47" s="447" t="s">
        <v>385</v>
      </c>
      <c r="E47" s="485">
        <f t="shared" si="28"/>
        <v>0</v>
      </c>
      <c r="F47" s="485">
        <f t="shared" si="0"/>
        <v>0</v>
      </c>
      <c r="G47" s="485">
        <f t="shared" si="0"/>
        <v>0</v>
      </c>
      <c r="H47" s="485">
        <f t="shared" si="0"/>
        <v>0</v>
      </c>
      <c r="I47" s="485">
        <f t="shared" si="0"/>
        <v>0</v>
      </c>
      <c r="J47" s="485">
        <v>0</v>
      </c>
      <c r="K47" s="485">
        <v>0</v>
      </c>
      <c r="L47" s="485">
        <v>0</v>
      </c>
      <c r="M47" s="485">
        <v>0</v>
      </c>
      <c r="N47" s="485">
        <v>0</v>
      </c>
      <c r="O47" s="485">
        <v>0</v>
      </c>
      <c r="P47" s="485">
        <v>0</v>
      </c>
      <c r="Q47" s="485">
        <v>0</v>
      </c>
      <c r="R47" s="485">
        <v>0</v>
      </c>
      <c r="S47" s="485">
        <v>0</v>
      </c>
      <c r="T47" s="485">
        <v>0</v>
      </c>
      <c r="U47" s="485">
        <v>0</v>
      </c>
      <c r="V47" s="485">
        <v>0</v>
      </c>
      <c r="W47" s="485">
        <v>0</v>
      </c>
      <c r="X47" s="485">
        <v>0</v>
      </c>
      <c r="Y47" s="485">
        <v>0</v>
      </c>
      <c r="Z47" s="485">
        <v>0</v>
      </c>
      <c r="AA47" s="485">
        <v>0</v>
      </c>
      <c r="AB47" s="485">
        <v>0</v>
      </c>
      <c r="AC47" s="485">
        <v>0</v>
      </c>
      <c r="AD47" s="485">
        <f t="shared" si="29"/>
        <v>0</v>
      </c>
      <c r="AE47" s="485">
        <f t="shared" si="8"/>
        <v>0</v>
      </c>
      <c r="AF47" s="485">
        <f t="shared" si="9"/>
        <v>0</v>
      </c>
      <c r="AG47" s="485">
        <f t="shared" si="10"/>
        <v>0</v>
      </c>
      <c r="AH47" s="485">
        <f t="shared" si="30"/>
        <v>0</v>
      </c>
      <c r="AI47" s="485">
        <v>0</v>
      </c>
      <c r="AJ47" s="485">
        <v>0</v>
      </c>
      <c r="AK47" s="485">
        <v>0</v>
      </c>
      <c r="AL47" s="485">
        <v>0</v>
      </c>
      <c r="AM47" s="485">
        <v>0</v>
      </c>
      <c r="AN47" s="485">
        <v>0</v>
      </c>
      <c r="AO47" s="485">
        <v>0</v>
      </c>
      <c r="AP47" s="485">
        <v>0</v>
      </c>
      <c r="AQ47" s="485">
        <v>0</v>
      </c>
      <c r="AR47" s="485">
        <v>0</v>
      </c>
      <c r="AS47" s="485">
        <v>0</v>
      </c>
      <c r="AT47" s="485">
        <v>0</v>
      </c>
      <c r="AU47" s="485">
        <v>0</v>
      </c>
      <c r="AV47" s="485">
        <v>0</v>
      </c>
      <c r="AW47" s="485">
        <v>0</v>
      </c>
      <c r="AX47" s="485">
        <v>0</v>
      </c>
      <c r="AY47" s="485">
        <v>0</v>
      </c>
      <c r="AZ47" s="485">
        <v>0</v>
      </c>
      <c r="BA47" s="485">
        <v>0</v>
      </c>
      <c r="BB47" s="485">
        <v>0</v>
      </c>
      <c r="BC47" s="485">
        <f t="shared" si="31"/>
        <v>0</v>
      </c>
      <c r="BD47" s="485">
        <f t="shared" si="32"/>
        <v>0</v>
      </c>
      <c r="BE47" s="485">
        <f t="shared" si="33"/>
        <v>0</v>
      </c>
      <c r="BF47" s="485">
        <f t="shared" si="34"/>
        <v>0</v>
      </c>
      <c r="BG47" s="485">
        <f t="shared" si="35"/>
        <v>0</v>
      </c>
      <c r="BH47" s="486"/>
    </row>
    <row r="48" spans="1:60" s="52" customFormat="1" ht="66" customHeight="1">
      <c r="A48" s="454" t="s">
        <v>1051</v>
      </c>
      <c r="B48" s="455" t="s">
        <v>1154</v>
      </c>
      <c r="C48" s="447"/>
      <c r="D48" s="447" t="s">
        <v>385</v>
      </c>
      <c r="E48" s="485">
        <v>0</v>
      </c>
      <c r="F48" s="485">
        <v>0</v>
      </c>
      <c r="G48" s="485">
        <v>0</v>
      </c>
      <c r="H48" s="485">
        <v>0</v>
      </c>
      <c r="I48" s="485">
        <v>0</v>
      </c>
      <c r="J48" s="485">
        <v>0</v>
      </c>
      <c r="K48" s="485">
        <v>0</v>
      </c>
      <c r="L48" s="485">
        <v>0</v>
      </c>
      <c r="M48" s="485">
        <v>0</v>
      </c>
      <c r="N48" s="485">
        <v>0</v>
      </c>
      <c r="O48" s="485">
        <v>0</v>
      </c>
      <c r="P48" s="485">
        <v>0</v>
      </c>
      <c r="Q48" s="485">
        <v>0</v>
      </c>
      <c r="R48" s="485">
        <v>0</v>
      </c>
      <c r="S48" s="485">
        <v>0</v>
      </c>
      <c r="T48" s="485">
        <v>0</v>
      </c>
      <c r="U48" s="485">
        <v>0</v>
      </c>
      <c r="V48" s="485">
        <v>0</v>
      </c>
      <c r="W48" s="485">
        <v>0</v>
      </c>
      <c r="X48" s="485">
        <v>0</v>
      </c>
      <c r="Y48" s="485">
        <v>0</v>
      </c>
      <c r="Z48" s="485">
        <v>0</v>
      </c>
      <c r="AA48" s="485">
        <v>0</v>
      </c>
      <c r="AB48" s="485">
        <v>0</v>
      </c>
      <c r="AC48" s="485">
        <v>0</v>
      </c>
      <c r="AD48" s="485">
        <v>0</v>
      </c>
      <c r="AE48" s="485">
        <v>0</v>
      </c>
      <c r="AF48" s="485">
        <v>0</v>
      </c>
      <c r="AG48" s="485">
        <v>0</v>
      </c>
      <c r="AH48" s="485">
        <v>0</v>
      </c>
      <c r="AI48" s="485">
        <v>0</v>
      </c>
      <c r="AJ48" s="485">
        <v>0</v>
      </c>
      <c r="AK48" s="485">
        <v>0</v>
      </c>
      <c r="AL48" s="485">
        <v>0</v>
      </c>
      <c r="AM48" s="485">
        <v>0</v>
      </c>
      <c r="AN48" s="485">
        <v>0</v>
      </c>
      <c r="AO48" s="485">
        <v>0</v>
      </c>
      <c r="AP48" s="485">
        <v>0</v>
      </c>
      <c r="AQ48" s="485">
        <v>0</v>
      </c>
      <c r="AR48" s="485">
        <v>0</v>
      </c>
      <c r="AS48" s="485">
        <v>0</v>
      </c>
      <c r="AT48" s="485">
        <v>0</v>
      </c>
      <c r="AU48" s="485">
        <v>0</v>
      </c>
      <c r="AV48" s="485">
        <v>0</v>
      </c>
      <c r="AW48" s="485">
        <v>0</v>
      </c>
      <c r="AX48" s="485">
        <v>0</v>
      </c>
      <c r="AY48" s="485">
        <v>0</v>
      </c>
      <c r="AZ48" s="485">
        <v>0</v>
      </c>
      <c r="BA48" s="485">
        <v>0</v>
      </c>
      <c r="BB48" s="485">
        <v>0</v>
      </c>
      <c r="BC48" s="485">
        <v>0</v>
      </c>
      <c r="BD48" s="485">
        <v>0</v>
      </c>
      <c r="BE48" s="485">
        <v>0</v>
      </c>
      <c r="BF48" s="485">
        <v>0</v>
      </c>
      <c r="BG48" s="485">
        <v>0</v>
      </c>
      <c r="BH48" s="486"/>
    </row>
    <row r="49" spans="1:60" s="52" customFormat="1" ht="42.75">
      <c r="A49" s="413" t="s">
        <v>406</v>
      </c>
      <c r="B49" s="414" t="s">
        <v>407</v>
      </c>
      <c r="C49" s="336" t="s">
        <v>385</v>
      </c>
      <c r="D49" s="336" t="s">
        <v>385</v>
      </c>
      <c r="E49" s="436">
        <f t="shared" si="28"/>
        <v>0</v>
      </c>
      <c r="F49" s="436">
        <f t="shared" si="0"/>
        <v>0</v>
      </c>
      <c r="G49" s="436">
        <f t="shared" si="0"/>
        <v>0</v>
      </c>
      <c r="H49" s="436">
        <f t="shared" si="0"/>
        <v>0</v>
      </c>
      <c r="I49" s="436">
        <f t="shared" si="0"/>
        <v>0</v>
      </c>
      <c r="J49" s="436">
        <f t="shared" ref="J49:M49" si="100">J50+J54</f>
        <v>0</v>
      </c>
      <c r="K49" s="436">
        <f t="shared" si="100"/>
        <v>0</v>
      </c>
      <c r="L49" s="436">
        <f t="shared" si="100"/>
        <v>0</v>
      </c>
      <c r="M49" s="436">
        <f t="shared" si="100"/>
        <v>0</v>
      </c>
      <c r="N49" s="436">
        <f>N50+N54</f>
        <v>0</v>
      </c>
      <c r="O49" s="436">
        <f t="shared" ref="O49:R49" si="101">O50+O54</f>
        <v>0</v>
      </c>
      <c r="P49" s="436">
        <f t="shared" si="101"/>
        <v>0</v>
      </c>
      <c r="Q49" s="436">
        <f t="shared" si="101"/>
        <v>0</v>
      </c>
      <c r="R49" s="436">
        <f t="shared" si="101"/>
        <v>0</v>
      </c>
      <c r="S49" s="436">
        <f>S50+S54</f>
        <v>0</v>
      </c>
      <c r="T49" s="436">
        <f t="shared" ref="T49:W49" si="102">T50+T54</f>
        <v>0</v>
      </c>
      <c r="U49" s="436">
        <f t="shared" si="102"/>
        <v>0</v>
      </c>
      <c r="V49" s="436">
        <f t="shared" si="102"/>
        <v>0</v>
      </c>
      <c r="W49" s="436">
        <f t="shared" si="102"/>
        <v>0</v>
      </c>
      <c r="X49" s="436">
        <f>X50+X54</f>
        <v>0</v>
      </c>
      <c r="Y49" s="436">
        <f t="shared" ref="Y49" si="103">Y50+Y54</f>
        <v>0</v>
      </c>
      <c r="Z49" s="436">
        <f t="shared" ref="Z49" si="104">Z50+Z54</f>
        <v>0</v>
      </c>
      <c r="AA49" s="436">
        <f t="shared" ref="AA49" si="105">AA50+AA54</f>
        <v>0</v>
      </c>
      <c r="AB49" s="436">
        <f t="shared" ref="AB49" si="106">AB50+AB54</f>
        <v>0</v>
      </c>
      <c r="AC49" s="436">
        <f>AC50+AC54</f>
        <v>0</v>
      </c>
      <c r="AD49" s="436">
        <f t="shared" si="29"/>
        <v>0</v>
      </c>
      <c r="AE49" s="436">
        <f t="shared" si="8"/>
        <v>0</v>
      </c>
      <c r="AF49" s="436">
        <f t="shared" si="9"/>
        <v>0</v>
      </c>
      <c r="AG49" s="436">
        <f t="shared" si="10"/>
        <v>0</v>
      </c>
      <c r="AH49" s="436">
        <f t="shared" si="30"/>
        <v>0</v>
      </c>
      <c r="AI49" s="436">
        <f t="shared" ref="AI49" si="107">AI50+AI54</f>
        <v>0</v>
      </c>
      <c r="AJ49" s="436">
        <f t="shared" ref="AJ49" si="108">AJ50+AJ54</f>
        <v>0</v>
      </c>
      <c r="AK49" s="436">
        <f t="shared" ref="AK49" si="109">AK50+AK54</f>
        <v>0</v>
      </c>
      <c r="AL49" s="436">
        <f t="shared" ref="AL49" si="110">AL50+AL54</f>
        <v>0</v>
      </c>
      <c r="AM49" s="436">
        <f>AM50+AM54</f>
        <v>0</v>
      </c>
      <c r="AN49" s="436">
        <f t="shared" ref="AN49" si="111">AN50+AN54</f>
        <v>0</v>
      </c>
      <c r="AO49" s="436">
        <f t="shared" ref="AO49" si="112">AO50+AO54</f>
        <v>0</v>
      </c>
      <c r="AP49" s="436">
        <f t="shared" ref="AP49" si="113">AP50+AP54</f>
        <v>0</v>
      </c>
      <c r="AQ49" s="436">
        <f t="shared" ref="AQ49" si="114">AQ50+AQ54</f>
        <v>0</v>
      </c>
      <c r="AR49" s="436">
        <f>AR50+AR54</f>
        <v>0</v>
      </c>
      <c r="AS49" s="436">
        <f t="shared" ref="AS49" si="115">AS50+AS54</f>
        <v>0</v>
      </c>
      <c r="AT49" s="436">
        <f t="shared" ref="AT49" si="116">AT50+AT54</f>
        <v>0</v>
      </c>
      <c r="AU49" s="436">
        <f t="shared" ref="AU49" si="117">AU50+AU54</f>
        <v>0</v>
      </c>
      <c r="AV49" s="436">
        <f t="shared" ref="AV49" si="118">AV50+AV54</f>
        <v>0</v>
      </c>
      <c r="AW49" s="436">
        <f>AW50+AW54</f>
        <v>0</v>
      </c>
      <c r="AX49" s="436">
        <f t="shared" ref="AX49" si="119">AX50+AX54</f>
        <v>0</v>
      </c>
      <c r="AY49" s="436">
        <f t="shared" ref="AY49" si="120">AY50+AY54</f>
        <v>0</v>
      </c>
      <c r="AZ49" s="436">
        <f t="shared" ref="AZ49" si="121">AZ50+AZ54</f>
        <v>0</v>
      </c>
      <c r="BA49" s="436">
        <f t="shared" ref="BA49" si="122">BA50+BA54</f>
        <v>0</v>
      </c>
      <c r="BB49" s="436">
        <f>BB50+BB54</f>
        <v>0</v>
      </c>
      <c r="BC49" s="436">
        <f t="shared" si="31"/>
        <v>0</v>
      </c>
      <c r="BD49" s="436">
        <f t="shared" si="32"/>
        <v>0</v>
      </c>
      <c r="BE49" s="436">
        <f t="shared" si="33"/>
        <v>0</v>
      </c>
      <c r="BF49" s="436">
        <f t="shared" si="34"/>
        <v>0</v>
      </c>
      <c r="BG49" s="436">
        <f t="shared" si="35"/>
        <v>0</v>
      </c>
      <c r="BH49" s="437"/>
    </row>
    <row r="50" spans="1:60" s="52" customFormat="1" ht="37.5" customHeight="1">
      <c r="A50" s="454" t="s">
        <v>408</v>
      </c>
      <c r="B50" s="455" t="s">
        <v>409</v>
      </c>
      <c r="C50" s="447" t="s">
        <v>385</v>
      </c>
      <c r="D50" s="447" t="s">
        <v>385</v>
      </c>
      <c r="E50" s="485">
        <f t="shared" si="28"/>
        <v>0</v>
      </c>
      <c r="F50" s="485">
        <f t="shared" si="0"/>
        <v>0</v>
      </c>
      <c r="G50" s="485">
        <f t="shared" si="0"/>
        <v>0</v>
      </c>
      <c r="H50" s="485">
        <f t="shared" si="0"/>
        <v>0</v>
      </c>
      <c r="I50" s="485">
        <f t="shared" si="0"/>
        <v>0</v>
      </c>
      <c r="J50" s="485">
        <f>J52+J53+J51</f>
        <v>0</v>
      </c>
      <c r="K50" s="485">
        <f t="shared" ref="K50:AC50" si="123">K52+K53+K51</f>
        <v>0</v>
      </c>
      <c r="L50" s="485">
        <f t="shared" si="123"/>
        <v>0</v>
      </c>
      <c r="M50" s="485">
        <f t="shared" si="123"/>
        <v>0</v>
      </c>
      <c r="N50" s="485">
        <f t="shared" si="123"/>
        <v>0</v>
      </c>
      <c r="O50" s="485">
        <f t="shared" si="123"/>
        <v>0</v>
      </c>
      <c r="P50" s="485">
        <f t="shared" si="123"/>
        <v>0</v>
      </c>
      <c r="Q50" s="485">
        <f t="shared" si="123"/>
        <v>0</v>
      </c>
      <c r="R50" s="485">
        <f t="shared" si="123"/>
        <v>0</v>
      </c>
      <c r="S50" s="485">
        <f t="shared" si="123"/>
        <v>0</v>
      </c>
      <c r="T50" s="485">
        <f t="shared" si="123"/>
        <v>0</v>
      </c>
      <c r="U50" s="485">
        <f t="shared" si="123"/>
        <v>0</v>
      </c>
      <c r="V50" s="485">
        <f t="shared" si="123"/>
        <v>0</v>
      </c>
      <c r="W50" s="485">
        <f t="shared" si="123"/>
        <v>0</v>
      </c>
      <c r="X50" s="485">
        <f t="shared" si="123"/>
        <v>0</v>
      </c>
      <c r="Y50" s="485">
        <f t="shared" si="123"/>
        <v>0</v>
      </c>
      <c r="Z50" s="485">
        <f t="shared" si="123"/>
        <v>0</v>
      </c>
      <c r="AA50" s="485">
        <f t="shared" si="123"/>
        <v>0</v>
      </c>
      <c r="AB50" s="485">
        <f t="shared" si="123"/>
        <v>0</v>
      </c>
      <c r="AC50" s="485">
        <f t="shared" si="123"/>
        <v>0</v>
      </c>
      <c r="AD50" s="485">
        <f t="shared" si="29"/>
        <v>0</v>
      </c>
      <c r="AE50" s="485">
        <f t="shared" si="8"/>
        <v>0</v>
      </c>
      <c r="AF50" s="485">
        <f t="shared" si="9"/>
        <v>0</v>
      </c>
      <c r="AG50" s="485">
        <f t="shared" si="10"/>
        <v>0</v>
      </c>
      <c r="AH50" s="485">
        <f t="shared" si="30"/>
        <v>0</v>
      </c>
      <c r="AI50" s="485">
        <f>AI52+AI53+AI51</f>
        <v>0</v>
      </c>
      <c r="AJ50" s="485">
        <f t="shared" ref="AJ50" si="124">AJ52+AJ53+AJ51</f>
        <v>0</v>
      </c>
      <c r="AK50" s="485">
        <f t="shared" ref="AK50" si="125">AK52+AK53+AK51</f>
        <v>0</v>
      </c>
      <c r="AL50" s="485">
        <f t="shared" ref="AL50" si="126">AL52+AL53+AL51</f>
        <v>0</v>
      </c>
      <c r="AM50" s="485">
        <f t="shared" ref="AM50" si="127">AM52+AM53+AM51</f>
        <v>0</v>
      </c>
      <c r="AN50" s="485">
        <f t="shared" ref="AN50" si="128">AN52+AN53+AN51</f>
        <v>0</v>
      </c>
      <c r="AO50" s="485">
        <f t="shared" ref="AO50" si="129">AO52+AO53+AO51</f>
        <v>0</v>
      </c>
      <c r="AP50" s="485">
        <f t="shared" ref="AP50" si="130">AP52+AP53+AP51</f>
        <v>0</v>
      </c>
      <c r="AQ50" s="485">
        <f t="shared" ref="AQ50" si="131">AQ52+AQ53+AQ51</f>
        <v>0</v>
      </c>
      <c r="AR50" s="485">
        <f t="shared" ref="AR50" si="132">AR52+AR53+AR51</f>
        <v>0</v>
      </c>
      <c r="AS50" s="485">
        <f t="shared" ref="AS50" si="133">AS52+AS53+AS51</f>
        <v>0</v>
      </c>
      <c r="AT50" s="485">
        <f t="shared" ref="AT50" si="134">AT52+AT53+AT51</f>
        <v>0</v>
      </c>
      <c r="AU50" s="485">
        <f t="shared" ref="AU50" si="135">AU52+AU53+AU51</f>
        <v>0</v>
      </c>
      <c r="AV50" s="485">
        <f t="shared" ref="AV50" si="136">AV52+AV53+AV51</f>
        <v>0</v>
      </c>
      <c r="AW50" s="485">
        <f t="shared" ref="AW50" si="137">AW52+AW53+AW51</f>
        <v>0</v>
      </c>
      <c r="AX50" s="485">
        <f t="shared" ref="AX50" si="138">AX52+AX53+AX51</f>
        <v>0</v>
      </c>
      <c r="AY50" s="485">
        <f t="shared" ref="AY50" si="139">AY52+AY53+AY51</f>
        <v>0</v>
      </c>
      <c r="AZ50" s="485">
        <f t="shared" ref="AZ50" si="140">AZ52+AZ53+AZ51</f>
        <v>0</v>
      </c>
      <c r="BA50" s="485">
        <f t="shared" ref="BA50" si="141">BA52+BA53+BA51</f>
        <v>0</v>
      </c>
      <c r="BB50" s="485">
        <f t="shared" ref="BB50" si="142">BB52+BB53+BB51</f>
        <v>0</v>
      </c>
      <c r="BC50" s="485">
        <f t="shared" si="31"/>
        <v>0</v>
      </c>
      <c r="BD50" s="485">
        <f t="shared" si="32"/>
        <v>0</v>
      </c>
      <c r="BE50" s="485">
        <f t="shared" si="33"/>
        <v>0</v>
      </c>
      <c r="BF50" s="485">
        <f t="shared" si="34"/>
        <v>0</v>
      </c>
      <c r="BG50" s="485">
        <f t="shared" si="35"/>
        <v>0</v>
      </c>
      <c r="BH50" s="486"/>
    </row>
    <row r="51" spans="1:60" ht="45">
      <c r="A51" s="387" t="s">
        <v>410</v>
      </c>
      <c r="B51" s="78" t="s">
        <v>411</v>
      </c>
      <c r="C51" s="87" t="s">
        <v>412</v>
      </c>
      <c r="D51" s="86" t="s">
        <v>385</v>
      </c>
      <c r="E51" s="318">
        <f t="shared" si="28"/>
        <v>0</v>
      </c>
      <c r="F51" s="318">
        <f t="shared" si="0"/>
        <v>0</v>
      </c>
      <c r="G51" s="318">
        <f t="shared" si="0"/>
        <v>0</v>
      </c>
      <c r="H51" s="318">
        <f t="shared" si="0"/>
        <v>0</v>
      </c>
      <c r="I51" s="318">
        <f t="shared" si="0"/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95">
        <v>0</v>
      </c>
      <c r="AD51" s="318">
        <f t="shared" si="29"/>
        <v>0</v>
      </c>
      <c r="AE51" s="318">
        <f t="shared" si="8"/>
        <v>0</v>
      </c>
      <c r="AF51" s="318">
        <f t="shared" si="9"/>
        <v>0</v>
      </c>
      <c r="AG51" s="318">
        <f t="shared" si="10"/>
        <v>0</v>
      </c>
      <c r="AH51" s="318">
        <f t="shared" si="30"/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5">
        <v>0</v>
      </c>
      <c r="AO51" s="95">
        <v>0</v>
      </c>
      <c r="AP51" s="95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5">
        <v>0</v>
      </c>
      <c r="AY51" s="95">
        <v>0</v>
      </c>
      <c r="AZ51" s="95">
        <v>0</v>
      </c>
      <c r="BA51" s="95">
        <v>0</v>
      </c>
      <c r="BB51" s="95">
        <v>0</v>
      </c>
      <c r="BC51" s="318">
        <f t="shared" si="31"/>
        <v>0</v>
      </c>
      <c r="BD51" s="318">
        <f t="shared" si="32"/>
        <v>0</v>
      </c>
      <c r="BE51" s="318">
        <f t="shared" si="33"/>
        <v>0</v>
      </c>
      <c r="BF51" s="318">
        <f t="shared" si="34"/>
        <v>0</v>
      </c>
      <c r="BG51" s="318">
        <f t="shared" si="35"/>
        <v>0</v>
      </c>
      <c r="BH51" s="93"/>
    </row>
    <row r="52" spans="1:60" ht="75" hidden="1">
      <c r="A52" s="396" t="s">
        <v>442</v>
      </c>
      <c r="B52" s="99" t="s">
        <v>414</v>
      </c>
      <c r="C52" s="100" t="s">
        <v>308</v>
      </c>
      <c r="D52" s="86" t="s">
        <v>385</v>
      </c>
      <c r="E52" s="318">
        <f t="shared" si="28"/>
        <v>0</v>
      </c>
      <c r="F52" s="318">
        <f t="shared" si="0"/>
        <v>0</v>
      </c>
      <c r="G52" s="318">
        <f t="shared" si="0"/>
        <v>0</v>
      </c>
      <c r="H52" s="318">
        <f t="shared" si="0"/>
        <v>0</v>
      </c>
      <c r="I52" s="318">
        <f t="shared" si="0"/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95">
        <v>0</v>
      </c>
      <c r="AD52" s="318">
        <f t="shared" si="29"/>
        <v>0</v>
      </c>
      <c r="AE52" s="318">
        <f t="shared" si="8"/>
        <v>0</v>
      </c>
      <c r="AF52" s="318">
        <f t="shared" si="9"/>
        <v>0</v>
      </c>
      <c r="AG52" s="318">
        <f t="shared" si="10"/>
        <v>0</v>
      </c>
      <c r="AH52" s="318">
        <f t="shared" si="30"/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5">
        <v>0</v>
      </c>
      <c r="AO52" s="95">
        <v>0</v>
      </c>
      <c r="AP52" s="95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95">
        <v>0</v>
      </c>
      <c r="BB52" s="95">
        <v>0</v>
      </c>
      <c r="BC52" s="318">
        <f t="shared" si="31"/>
        <v>0</v>
      </c>
      <c r="BD52" s="318">
        <f t="shared" si="32"/>
        <v>0</v>
      </c>
      <c r="BE52" s="318">
        <f t="shared" si="33"/>
        <v>0</v>
      </c>
      <c r="BF52" s="318">
        <f t="shared" si="34"/>
        <v>0</v>
      </c>
      <c r="BG52" s="318">
        <f t="shared" si="35"/>
        <v>0</v>
      </c>
      <c r="BH52" s="93"/>
    </row>
    <row r="53" spans="1:60" ht="60">
      <c r="A53" s="387" t="s">
        <v>443</v>
      </c>
      <c r="B53" s="78" t="s">
        <v>416</v>
      </c>
      <c r="C53" s="87" t="s">
        <v>417</v>
      </c>
      <c r="D53" s="86" t="s">
        <v>385</v>
      </c>
      <c r="E53" s="318">
        <f t="shared" si="28"/>
        <v>0</v>
      </c>
      <c r="F53" s="318">
        <f t="shared" si="0"/>
        <v>0</v>
      </c>
      <c r="G53" s="318">
        <f t="shared" si="0"/>
        <v>0</v>
      </c>
      <c r="H53" s="318">
        <f t="shared" si="0"/>
        <v>0</v>
      </c>
      <c r="I53" s="318">
        <f t="shared" si="0"/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95">
        <v>0</v>
      </c>
      <c r="T53" s="95">
        <v>0</v>
      </c>
      <c r="U53" s="95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  <c r="AA53" s="95">
        <v>0</v>
      </c>
      <c r="AB53" s="95">
        <v>0</v>
      </c>
      <c r="AC53" s="95">
        <v>0</v>
      </c>
      <c r="AD53" s="318">
        <f t="shared" si="29"/>
        <v>0</v>
      </c>
      <c r="AE53" s="318">
        <f t="shared" si="8"/>
        <v>0</v>
      </c>
      <c r="AF53" s="318">
        <f t="shared" si="9"/>
        <v>0</v>
      </c>
      <c r="AG53" s="318">
        <f t="shared" si="10"/>
        <v>0</v>
      </c>
      <c r="AH53" s="318">
        <f t="shared" si="30"/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5">
        <v>0</v>
      </c>
      <c r="AO53" s="95">
        <v>0</v>
      </c>
      <c r="AP53" s="95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5">
        <v>0</v>
      </c>
      <c r="AY53" s="95">
        <v>0</v>
      </c>
      <c r="AZ53" s="95">
        <v>0</v>
      </c>
      <c r="BA53" s="95">
        <v>0</v>
      </c>
      <c r="BB53" s="95">
        <v>0</v>
      </c>
      <c r="BC53" s="318">
        <f t="shared" si="31"/>
        <v>0</v>
      </c>
      <c r="BD53" s="318">
        <f t="shared" si="32"/>
        <v>0</v>
      </c>
      <c r="BE53" s="318">
        <f t="shared" si="33"/>
        <v>0</v>
      </c>
      <c r="BF53" s="318">
        <f t="shared" si="34"/>
        <v>0</v>
      </c>
      <c r="BG53" s="318">
        <f t="shared" si="35"/>
        <v>0</v>
      </c>
      <c r="BH53" s="93"/>
    </row>
    <row r="54" spans="1:60" s="52" customFormat="1" ht="38.25" customHeight="1">
      <c r="A54" s="458" t="s">
        <v>418</v>
      </c>
      <c r="B54" s="459" t="s">
        <v>419</v>
      </c>
      <c r="C54" s="460" t="s">
        <v>385</v>
      </c>
      <c r="D54" s="447" t="s">
        <v>385</v>
      </c>
      <c r="E54" s="485">
        <f t="shared" si="28"/>
        <v>0</v>
      </c>
      <c r="F54" s="485">
        <f t="shared" si="28"/>
        <v>0</v>
      </c>
      <c r="G54" s="485">
        <f t="shared" si="28"/>
        <v>0</v>
      </c>
      <c r="H54" s="485">
        <f t="shared" si="28"/>
        <v>0</v>
      </c>
      <c r="I54" s="485">
        <f t="shared" si="28"/>
        <v>0</v>
      </c>
      <c r="J54" s="485">
        <f t="shared" ref="J54:M54" si="143">J55</f>
        <v>0</v>
      </c>
      <c r="K54" s="485">
        <f t="shared" si="143"/>
        <v>0</v>
      </c>
      <c r="L54" s="485">
        <f t="shared" si="143"/>
        <v>0</v>
      </c>
      <c r="M54" s="485">
        <f t="shared" si="143"/>
        <v>0</v>
      </c>
      <c r="N54" s="485">
        <f>N55</f>
        <v>0</v>
      </c>
      <c r="O54" s="485">
        <f t="shared" ref="O54:R54" si="144">O55</f>
        <v>0</v>
      </c>
      <c r="P54" s="485">
        <f t="shared" si="144"/>
        <v>0</v>
      </c>
      <c r="Q54" s="485">
        <f t="shared" si="144"/>
        <v>0</v>
      </c>
      <c r="R54" s="485">
        <f t="shared" si="144"/>
        <v>0</v>
      </c>
      <c r="S54" s="485">
        <f>S55</f>
        <v>0</v>
      </c>
      <c r="T54" s="485">
        <f t="shared" ref="T54:W54" si="145">T55</f>
        <v>0</v>
      </c>
      <c r="U54" s="485">
        <f t="shared" si="145"/>
        <v>0</v>
      </c>
      <c r="V54" s="485">
        <f t="shared" si="145"/>
        <v>0</v>
      </c>
      <c r="W54" s="485">
        <f t="shared" si="145"/>
        <v>0</v>
      </c>
      <c r="X54" s="485">
        <f>X55</f>
        <v>0</v>
      </c>
      <c r="Y54" s="485">
        <f t="shared" ref="Y54" si="146">Y55</f>
        <v>0</v>
      </c>
      <c r="Z54" s="485">
        <f t="shared" ref="Z54" si="147">Z55</f>
        <v>0</v>
      </c>
      <c r="AA54" s="485">
        <f t="shared" ref="AA54" si="148">AA55</f>
        <v>0</v>
      </c>
      <c r="AB54" s="485">
        <f t="shared" ref="AB54" si="149">AB55</f>
        <v>0</v>
      </c>
      <c r="AC54" s="485">
        <f>AC55</f>
        <v>0</v>
      </c>
      <c r="AD54" s="485">
        <f t="shared" si="29"/>
        <v>0</v>
      </c>
      <c r="AE54" s="485">
        <f t="shared" si="8"/>
        <v>0</v>
      </c>
      <c r="AF54" s="485">
        <f t="shared" si="9"/>
        <v>0</v>
      </c>
      <c r="AG54" s="485">
        <f t="shared" si="10"/>
        <v>0</v>
      </c>
      <c r="AH54" s="485">
        <f t="shared" si="30"/>
        <v>0</v>
      </c>
      <c r="AI54" s="485">
        <f t="shared" ref="AI54" si="150">AI55</f>
        <v>0</v>
      </c>
      <c r="AJ54" s="485">
        <f t="shared" ref="AJ54" si="151">AJ55</f>
        <v>0</v>
      </c>
      <c r="AK54" s="485">
        <f t="shared" ref="AK54" si="152">AK55</f>
        <v>0</v>
      </c>
      <c r="AL54" s="485">
        <f t="shared" ref="AL54" si="153">AL55</f>
        <v>0</v>
      </c>
      <c r="AM54" s="485">
        <f>AM55</f>
        <v>0</v>
      </c>
      <c r="AN54" s="485">
        <f t="shared" ref="AN54" si="154">AN55</f>
        <v>0</v>
      </c>
      <c r="AO54" s="485">
        <f t="shared" ref="AO54" si="155">AO55</f>
        <v>0</v>
      </c>
      <c r="AP54" s="485">
        <f t="shared" ref="AP54" si="156">AP55</f>
        <v>0</v>
      </c>
      <c r="AQ54" s="485">
        <f t="shared" ref="AQ54" si="157">AQ55</f>
        <v>0</v>
      </c>
      <c r="AR54" s="485">
        <f>AR55</f>
        <v>0</v>
      </c>
      <c r="AS54" s="485">
        <f t="shared" ref="AS54" si="158">AS55</f>
        <v>0</v>
      </c>
      <c r="AT54" s="485">
        <f t="shared" ref="AT54" si="159">AT55</f>
        <v>0</v>
      </c>
      <c r="AU54" s="485">
        <f t="shared" ref="AU54" si="160">AU55</f>
        <v>0</v>
      </c>
      <c r="AV54" s="485">
        <f t="shared" ref="AV54" si="161">AV55</f>
        <v>0</v>
      </c>
      <c r="AW54" s="485">
        <f>AW55</f>
        <v>0</v>
      </c>
      <c r="AX54" s="485">
        <f t="shared" ref="AX54" si="162">AX55</f>
        <v>0</v>
      </c>
      <c r="AY54" s="485">
        <f t="shared" ref="AY54" si="163">AY55</f>
        <v>0</v>
      </c>
      <c r="AZ54" s="485">
        <f t="shared" ref="AZ54" si="164">AZ55</f>
        <v>0</v>
      </c>
      <c r="BA54" s="485">
        <f t="shared" ref="BA54" si="165">BA55</f>
        <v>0</v>
      </c>
      <c r="BB54" s="485">
        <f>BB55</f>
        <v>0</v>
      </c>
      <c r="BC54" s="485">
        <f t="shared" si="31"/>
        <v>0</v>
      </c>
      <c r="BD54" s="485">
        <f t="shared" si="32"/>
        <v>0</v>
      </c>
      <c r="BE54" s="485">
        <f t="shared" si="33"/>
        <v>0</v>
      </c>
      <c r="BF54" s="485">
        <f t="shared" si="34"/>
        <v>0</v>
      </c>
      <c r="BG54" s="485">
        <f t="shared" si="35"/>
        <v>0</v>
      </c>
      <c r="BH54" s="486"/>
    </row>
    <row r="55" spans="1:60" ht="47.25">
      <c r="A55" s="398" t="s">
        <v>420</v>
      </c>
      <c r="B55" s="80" t="s">
        <v>421</v>
      </c>
      <c r="C55" s="88" t="s">
        <v>422</v>
      </c>
      <c r="D55" s="86" t="s">
        <v>385</v>
      </c>
      <c r="E55" s="318">
        <f t="shared" si="28"/>
        <v>0</v>
      </c>
      <c r="F55" s="318">
        <f t="shared" si="28"/>
        <v>0</v>
      </c>
      <c r="G55" s="318">
        <f t="shared" si="28"/>
        <v>0</v>
      </c>
      <c r="H55" s="318">
        <f t="shared" si="28"/>
        <v>0</v>
      </c>
      <c r="I55" s="318">
        <f t="shared" si="28"/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95">
        <v>0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  <c r="AA55" s="95">
        <v>0</v>
      </c>
      <c r="AB55" s="95">
        <v>0</v>
      </c>
      <c r="AC55" s="95">
        <v>0</v>
      </c>
      <c r="AD55" s="318">
        <f t="shared" si="29"/>
        <v>0</v>
      </c>
      <c r="AE55" s="318">
        <f t="shared" si="8"/>
        <v>0</v>
      </c>
      <c r="AF55" s="318">
        <f t="shared" si="9"/>
        <v>0</v>
      </c>
      <c r="AG55" s="318">
        <f t="shared" si="10"/>
        <v>0</v>
      </c>
      <c r="AH55" s="318">
        <f t="shared" si="30"/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5">
        <v>0</v>
      </c>
      <c r="AO55" s="95">
        <v>0</v>
      </c>
      <c r="AP55" s="95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5">
        <v>0</v>
      </c>
      <c r="AY55" s="95">
        <v>0</v>
      </c>
      <c r="AZ55" s="95">
        <v>0</v>
      </c>
      <c r="BA55" s="95">
        <v>0</v>
      </c>
      <c r="BB55" s="95">
        <v>0</v>
      </c>
      <c r="BC55" s="318">
        <f t="shared" si="31"/>
        <v>0</v>
      </c>
      <c r="BD55" s="318">
        <f t="shared" si="32"/>
        <v>0</v>
      </c>
      <c r="BE55" s="318">
        <f t="shared" si="33"/>
        <v>0</v>
      </c>
      <c r="BF55" s="318">
        <f t="shared" si="34"/>
        <v>0</v>
      </c>
      <c r="BG55" s="318">
        <f t="shared" si="35"/>
        <v>0</v>
      </c>
      <c r="BH55" s="93"/>
    </row>
    <row r="56" spans="1:60" s="52" customFormat="1" ht="42.75">
      <c r="A56" s="413" t="s">
        <v>423</v>
      </c>
      <c r="B56" s="415" t="s">
        <v>424</v>
      </c>
      <c r="C56" s="416" t="s">
        <v>385</v>
      </c>
      <c r="D56" s="336" t="s">
        <v>385</v>
      </c>
      <c r="E56" s="436">
        <f t="shared" si="28"/>
        <v>0</v>
      </c>
      <c r="F56" s="436">
        <f t="shared" si="28"/>
        <v>0</v>
      </c>
      <c r="G56" s="436">
        <f t="shared" si="28"/>
        <v>0</v>
      </c>
      <c r="H56" s="436">
        <f t="shared" si="28"/>
        <v>0</v>
      </c>
      <c r="I56" s="436">
        <f t="shared" si="28"/>
        <v>0</v>
      </c>
      <c r="J56" s="436">
        <f t="shared" ref="J56:Y56" si="166">J57</f>
        <v>0</v>
      </c>
      <c r="K56" s="436">
        <f t="shared" si="166"/>
        <v>0</v>
      </c>
      <c r="L56" s="436">
        <f t="shared" si="166"/>
        <v>0</v>
      </c>
      <c r="M56" s="436">
        <f t="shared" si="166"/>
        <v>0</v>
      </c>
      <c r="N56" s="436">
        <f t="shared" si="166"/>
        <v>0</v>
      </c>
      <c r="O56" s="436">
        <f t="shared" si="166"/>
        <v>0</v>
      </c>
      <c r="P56" s="436">
        <f t="shared" si="166"/>
        <v>0</v>
      </c>
      <c r="Q56" s="436">
        <f t="shared" si="166"/>
        <v>0</v>
      </c>
      <c r="R56" s="436">
        <f t="shared" si="166"/>
        <v>0</v>
      </c>
      <c r="S56" s="436">
        <f t="shared" si="166"/>
        <v>0</v>
      </c>
      <c r="T56" s="436">
        <f t="shared" si="166"/>
        <v>0</v>
      </c>
      <c r="U56" s="436">
        <f t="shared" si="166"/>
        <v>0</v>
      </c>
      <c r="V56" s="436">
        <f t="shared" si="166"/>
        <v>0</v>
      </c>
      <c r="W56" s="436">
        <f t="shared" si="166"/>
        <v>0</v>
      </c>
      <c r="X56" s="436">
        <f t="shared" si="166"/>
        <v>0</v>
      </c>
      <c r="Y56" s="436">
        <f t="shared" si="166"/>
        <v>0</v>
      </c>
      <c r="Z56" s="436">
        <f t="shared" ref="Z56:AC56" si="167">Z57</f>
        <v>0</v>
      </c>
      <c r="AA56" s="436">
        <f t="shared" si="167"/>
        <v>0</v>
      </c>
      <c r="AB56" s="436">
        <f t="shared" si="167"/>
        <v>0</v>
      </c>
      <c r="AC56" s="436">
        <f t="shared" si="167"/>
        <v>0</v>
      </c>
      <c r="AD56" s="436">
        <f t="shared" si="29"/>
        <v>0</v>
      </c>
      <c r="AE56" s="436">
        <f t="shared" si="8"/>
        <v>0</v>
      </c>
      <c r="AF56" s="436">
        <f t="shared" si="9"/>
        <v>0</v>
      </c>
      <c r="AG56" s="436">
        <f t="shared" si="10"/>
        <v>0</v>
      </c>
      <c r="AH56" s="436">
        <f t="shared" si="30"/>
        <v>0</v>
      </c>
      <c r="AI56" s="436">
        <f t="shared" ref="AI56:AX56" si="168">AI57</f>
        <v>0</v>
      </c>
      <c r="AJ56" s="436">
        <f t="shared" si="168"/>
        <v>0</v>
      </c>
      <c r="AK56" s="436">
        <f t="shared" si="168"/>
        <v>0</v>
      </c>
      <c r="AL56" s="436">
        <f t="shared" si="168"/>
        <v>0</v>
      </c>
      <c r="AM56" s="436">
        <f t="shared" si="168"/>
        <v>0</v>
      </c>
      <c r="AN56" s="436">
        <f t="shared" si="168"/>
        <v>0</v>
      </c>
      <c r="AO56" s="436">
        <f t="shared" si="168"/>
        <v>0</v>
      </c>
      <c r="AP56" s="436">
        <f t="shared" si="168"/>
        <v>0</v>
      </c>
      <c r="AQ56" s="436">
        <f t="shared" si="168"/>
        <v>0</v>
      </c>
      <c r="AR56" s="436">
        <f t="shared" si="168"/>
        <v>0</v>
      </c>
      <c r="AS56" s="436">
        <f t="shared" si="168"/>
        <v>0</v>
      </c>
      <c r="AT56" s="436">
        <f t="shared" si="168"/>
        <v>0</v>
      </c>
      <c r="AU56" s="436">
        <f t="shared" si="168"/>
        <v>0</v>
      </c>
      <c r="AV56" s="436">
        <f t="shared" si="168"/>
        <v>0</v>
      </c>
      <c r="AW56" s="436">
        <f t="shared" si="168"/>
        <v>0</v>
      </c>
      <c r="AX56" s="436">
        <f t="shared" si="168"/>
        <v>0</v>
      </c>
      <c r="AY56" s="436">
        <f t="shared" ref="AY56:BB56" si="169">AY57</f>
        <v>0</v>
      </c>
      <c r="AZ56" s="436">
        <f t="shared" si="169"/>
        <v>0</v>
      </c>
      <c r="BA56" s="436">
        <f t="shared" si="169"/>
        <v>0</v>
      </c>
      <c r="BB56" s="436">
        <f t="shared" si="169"/>
        <v>0</v>
      </c>
      <c r="BC56" s="436">
        <f t="shared" si="31"/>
        <v>0</v>
      </c>
      <c r="BD56" s="436">
        <f t="shared" si="32"/>
        <v>0</v>
      </c>
      <c r="BE56" s="436">
        <f t="shared" si="33"/>
        <v>0</v>
      </c>
      <c r="BF56" s="436">
        <f t="shared" si="34"/>
        <v>0</v>
      </c>
      <c r="BG56" s="436">
        <f t="shared" si="35"/>
        <v>0</v>
      </c>
      <c r="BH56" s="437"/>
    </row>
    <row r="57" spans="1:60" ht="30">
      <c r="A57" s="398" t="s">
        <v>425</v>
      </c>
      <c r="B57" s="82" t="s">
        <v>426</v>
      </c>
      <c r="C57" s="89" t="s">
        <v>385</v>
      </c>
      <c r="D57" s="86" t="s">
        <v>385</v>
      </c>
      <c r="E57" s="318">
        <f t="shared" si="28"/>
        <v>0</v>
      </c>
      <c r="F57" s="318">
        <f t="shared" si="28"/>
        <v>0</v>
      </c>
      <c r="G57" s="318">
        <f t="shared" si="28"/>
        <v>0</v>
      </c>
      <c r="H57" s="318">
        <f t="shared" si="28"/>
        <v>0</v>
      </c>
      <c r="I57" s="318">
        <f t="shared" si="28"/>
        <v>0</v>
      </c>
      <c r="J57" s="95">
        <f>J58+J59</f>
        <v>0</v>
      </c>
      <c r="K57" s="95">
        <f t="shared" ref="K57:AD57" si="170">K58+K59</f>
        <v>0</v>
      </c>
      <c r="L57" s="95">
        <f t="shared" si="170"/>
        <v>0</v>
      </c>
      <c r="M57" s="95">
        <f t="shared" si="170"/>
        <v>0</v>
      </c>
      <c r="N57" s="95">
        <f t="shared" si="170"/>
        <v>0</v>
      </c>
      <c r="O57" s="95">
        <f t="shared" si="170"/>
        <v>0</v>
      </c>
      <c r="P57" s="95">
        <f t="shared" si="170"/>
        <v>0</v>
      </c>
      <c r="Q57" s="95">
        <f t="shared" si="170"/>
        <v>0</v>
      </c>
      <c r="R57" s="95">
        <f t="shared" si="170"/>
        <v>0</v>
      </c>
      <c r="S57" s="95">
        <f t="shared" si="170"/>
        <v>0</v>
      </c>
      <c r="T57" s="95">
        <f t="shared" si="170"/>
        <v>0</v>
      </c>
      <c r="U57" s="95">
        <f t="shared" si="170"/>
        <v>0</v>
      </c>
      <c r="V57" s="95">
        <f t="shared" si="170"/>
        <v>0</v>
      </c>
      <c r="W57" s="95">
        <f t="shared" si="170"/>
        <v>0</v>
      </c>
      <c r="X57" s="95">
        <f t="shared" si="170"/>
        <v>0</v>
      </c>
      <c r="Y57" s="95">
        <f t="shared" si="170"/>
        <v>0</v>
      </c>
      <c r="Z57" s="95">
        <f t="shared" si="170"/>
        <v>0</v>
      </c>
      <c r="AA57" s="95">
        <f t="shared" si="170"/>
        <v>0</v>
      </c>
      <c r="AB57" s="95">
        <f t="shared" si="170"/>
        <v>0</v>
      </c>
      <c r="AC57" s="95">
        <f t="shared" si="170"/>
        <v>0</v>
      </c>
      <c r="AD57" s="95">
        <f t="shared" si="170"/>
        <v>0</v>
      </c>
      <c r="AE57" s="318">
        <f t="shared" si="8"/>
        <v>0</v>
      </c>
      <c r="AF57" s="318">
        <f t="shared" si="9"/>
        <v>0</v>
      </c>
      <c r="AG57" s="318">
        <f t="shared" si="10"/>
        <v>0</v>
      </c>
      <c r="AH57" s="318">
        <f t="shared" si="30"/>
        <v>0</v>
      </c>
      <c r="AI57" s="95">
        <f>AI58+AI59</f>
        <v>0</v>
      </c>
      <c r="AJ57" s="95">
        <f t="shared" ref="AJ57" si="171">AJ58+AJ59</f>
        <v>0</v>
      </c>
      <c r="AK57" s="95">
        <f t="shared" ref="AK57" si="172">AK58+AK59</f>
        <v>0</v>
      </c>
      <c r="AL57" s="95">
        <f t="shared" ref="AL57" si="173">AL58+AL59</f>
        <v>0</v>
      </c>
      <c r="AM57" s="95">
        <f t="shared" ref="AM57" si="174">AM58+AM59</f>
        <v>0</v>
      </c>
      <c r="AN57" s="95">
        <f t="shared" ref="AN57" si="175">AN58+AN59</f>
        <v>0</v>
      </c>
      <c r="AO57" s="95">
        <f t="shared" ref="AO57" si="176">AO58+AO59</f>
        <v>0</v>
      </c>
      <c r="AP57" s="95">
        <f t="shared" ref="AP57" si="177">AP58+AP59</f>
        <v>0</v>
      </c>
      <c r="AQ57" s="95">
        <f t="shared" ref="AQ57" si="178">AQ58+AQ59</f>
        <v>0</v>
      </c>
      <c r="AR57" s="95">
        <f t="shared" ref="AR57" si="179">AR58+AR59</f>
        <v>0</v>
      </c>
      <c r="AS57" s="95">
        <f t="shared" ref="AS57" si="180">AS58+AS59</f>
        <v>0</v>
      </c>
      <c r="AT57" s="95">
        <f t="shared" ref="AT57" si="181">AT58+AT59</f>
        <v>0</v>
      </c>
      <c r="AU57" s="95">
        <f t="shared" ref="AU57" si="182">AU58+AU59</f>
        <v>0</v>
      </c>
      <c r="AV57" s="95">
        <f t="shared" ref="AV57" si="183">AV58+AV59</f>
        <v>0</v>
      </c>
      <c r="AW57" s="95">
        <f t="shared" ref="AW57" si="184">AW58+AW59</f>
        <v>0</v>
      </c>
      <c r="AX57" s="95">
        <f t="shared" ref="AX57" si="185">AX58+AX59</f>
        <v>0</v>
      </c>
      <c r="AY57" s="95">
        <f t="shared" ref="AY57" si="186">AY58+AY59</f>
        <v>0</v>
      </c>
      <c r="AZ57" s="95">
        <f t="shared" ref="AZ57" si="187">AZ58+AZ59</f>
        <v>0</v>
      </c>
      <c r="BA57" s="95">
        <f t="shared" ref="BA57" si="188">BA58+BA59</f>
        <v>0</v>
      </c>
      <c r="BB57" s="95">
        <f t="shared" ref="BB57" si="189">BB58+BB59</f>
        <v>0</v>
      </c>
      <c r="BC57" s="95">
        <f t="shared" ref="BC57" si="190">BC58+BC59</f>
        <v>0</v>
      </c>
      <c r="BD57" s="318">
        <f t="shared" si="32"/>
        <v>0</v>
      </c>
      <c r="BE57" s="318">
        <f t="shared" si="33"/>
        <v>0</v>
      </c>
      <c r="BF57" s="318">
        <f t="shared" si="34"/>
        <v>0</v>
      </c>
      <c r="BG57" s="318">
        <f t="shared" si="35"/>
        <v>0</v>
      </c>
      <c r="BH57" s="93"/>
    </row>
    <row r="58" spans="1:60" ht="30">
      <c r="A58" s="397" t="s">
        <v>427</v>
      </c>
      <c r="B58" s="103" t="s">
        <v>428</v>
      </c>
      <c r="C58" s="104" t="s">
        <v>273</v>
      </c>
      <c r="D58" s="86" t="s">
        <v>385</v>
      </c>
      <c r="E58" s="318">
        <f t="shared" si="28"/>
        <v>0</v>
      </c>
      <c r="F58" s="318">
        <f t="shared" si="28"/>
        <v>0</v>
      </c>
      <c r="G58" s="318">
        <f t="shared" si="28"/>
        <v>0</v>
      </c>
      <c r="H58" s="318">
        <f t="shared" si="28"/>
        <v>0</v>
      </c>
      <c r="I58" s="318">
        <f t="shared" si="28"/>
        <v>0</v>
      </c>
      <c r="J58" s="299">
        <v>0</v>
      </c>
      <c r="K58" s="299">
        <v>0</v>
      </c>
      <c r="L58" s="299">
        <v>0</v>
      </c>
      <c r="M58" s="299">
        <v>0</v>
      </c>
      <c r="N58" s="299">
        <v>0</v>
      </c>
      <c r="O58" s="299">
        <v>0</v>
      </c>
      <c r="P58" s="299">
        <v>0</v>
      </c>
      <c r="Q58" s="299">
        <v>0</v>
      </c>
      <c r="R58" s="299">
        <v>0</v>
      </c>
      <c r="S58" s="299">
        <v>0</v>
      </c>
      <c r="T58" s="299">
        <v>0</v>
      </c>
      <c r="U58" s="299">
        <v>0</v>
      </c>
      <c r="V58" s="299">
        <v>0</v>
      </c>
      <c r="W58" s="299">
        <v>0</v>
      </c>
      <c r="X58" s="299">
        <v>0</v>
      </c>
      <c r="Y58" s="299">
        <v>0</v>
      </c>
      <c r="Z58" s="299">
        <v>0</v>
      </c>
      <c r="AA58" s="299">
        <v>0</v>
      </c>
      <c r="AB58" s="299">
        <v>0</v>
      </c>
      <c r="AC58" s="299">
        <v>0</v>
      </c>
      <c r="AD58" s="318">
        <f t="shared" si="29"/>
        <v>0</v>
      </c>
      <c r="AE58" s="318">
        <f t="shared" si="8"/>
        <v>0</v>
      </c>
      <c r="AF58" s="318">
        <f t="shared" si="9"/>
        <v>0</v>
      </c>
      <c r="AG58" s="318">
        <f t="shared" si="10"/>
        <v>0</v>
      </c>
      <c r="AH58" s="318">
        <f t="shared" si="30"/>
        <v>0</v>
      </c>
      <c r="AI58" s="299">
        <v>0</v>
      </c>
      <c r="AJ58" s="299">
        <v>0</v>
      </c>
      <c r="AK58" s="299">
        <v>0</v>
      </c>
      <c r="AL58" s="299">
        <v>0</v>
      </c>
      <c r="AM58" s="299">
        <v>0</v>
      </c>
      <c r="AN58" s="299">
        <v>0</v>
      </c>
      <c r="AO58" s="299">
        <v>0</v>
      </c>
      <c r="AP58" s="299">
        <v>0</v>
      </c>
      <c r="AQ58" s="299">
        <v>0</v>
      </c>
      <c r="AR58" s="299">
        <v>0</v>
      </c>
      <c r="AS58" s="299">
        <v>0</v>
      </c>
      <c r="AT58" s="299">
        <v>0</v>
      </c>
      <c r="AU58" s="299">
        <v>0</v>
      </c>
      <c r="AV58" s="299">
        <v>0</v>
      </c>
      <c r="AW58" s="299">
        <v>0</v>
      </c>
      <c r="AX58" s="299">
        <v>0</v>
      </c>
      <c r="AY58" s="299">
        <v>0</v>
      </c>
      <c r="AZ58" s="299">
        <v>0</v>
      </c>
      <c r="BA58" s="299">
        <v>0</v>
      </c>
      <c r="BB58" s="299">
        <v>0</v>
      </c>
      <c r="BC58" s="318">
        <f t="shared" si="31"/>
        <v>0</v>
      </c>
      <c r="BD58" s="318">
        <f t="shared" si="32"/>
        <v>0</v>
      </c>
      <c r="BE58" s="318">
        <f t="shared" si="33"/>
        <v>0</v>
      </c>
      <c r="BF58" s="318">
        <f t="shared" si="34"/>
        <v>0</v>
      </c>
      <c r="BG58" s="318">
        <f t="shared" si="35"/>
        <v>0</v>
      </c>
      <c r="BH58" s="93"/>
    </row>
    <row r="59" spans="1:60" ht="32.25" customHeight="1">
      <c r="A59" s="397" t="s">
        <v>1062</v>
      </c>
      <c r="B59" s="103" t="s">
        <v>428</v>
      </c>
      <c r="C59" s="104" t="s">
        <v>1110</v>
      </c>
      <c r="D59" s="86" t="s">
        <v>385</v>
      </c>
      <c r="E59" s="318">
        <f t="shared" ref="E59" si="191">J59+O59+T59+Y59</f>
        <v>0</v>
      </c>
      <c r="F59" s="318">
        <f t="shared" ref="F59" si="192">K59+P59+U59+Z59</f>
        <v>0</v>
      </c>
      <c r="G59" s="318">
        <f t="shared" ref="G59" si="193">L59+Q59+V59+AA59</f>
        <v>0</v>
      </c>
      <c r="H59" s="318">
        <f t="shared" ref="H59" si="194">M59+R59+W59+AB59</f>
        <v>0</v>
      </c>
      <c r="I59" s="318">
        <f t="shared" ref="I59" si="195">N59+S59+X59+AC59</f>
        <v>0</v>
      </c>
      <c r="J59" s="299">
        <v>0</v>
      </c>
      <c r="K59" s="299">
        <v>0</v>
      </c>
      <c r="L59" s="299">
        <v>0</v>
      </c>
      <c r="M59" s="299">
        <v>0</v>
      </c>
      <c r="N59" s="299">
        <v>0</v>
      </c>
      <c r="O59" s="299">
        <v>0</v>
      </c>
      <c r="P59" s="299">
        <v>0</v>
      </c>
      <c r="Q59" s="299">
        <v>0</v>
      </c>
      <c r="R59" s="299">
        <v>0</v>
      </c>
      <c r="S59" s="299">
        <v>0</v>
      </c>
      <c r="T59" s="299">
        <v>0</v>
      </c>
      <c r="U59" s="299">
        <v>0</v>
      </c>
      <c r="V59" s="299">
        <v>0</v>
      </c>
      <c r="W59" s="299">
        <v>0</v>
      </c>
      <c r="X59" s="299">
        <v>0</v>
      </c>
      <c r="Y59" s="299">
        <v>0</v>
      </c>
      <c r="Z59" s="299">
        <v>0</v>
      </c>
      <c r="AA59" s="299">
        <v>0</v>
      </c>
      <c r="AB59" s="299">
        <v>0</v>
      </c>
      <c r="AC59" s="299">
        <v>0</v>
      </c>
      <c r="AD59" s="318">
        <f t="shared" ref="AD59" si="196">AI59+AN59+AS59+AX59</f>
        <v>0</v>
      </c>
      <c r="AE59" s="318">
        <f t="shared" ref="AE59" si="197">AJ59+AO59+AT59+AY59</f>
        <v>0</v>
      </c>
      <c r="AF59" s="318">
        <f t="shared" ref="AF59" si="198">AK59+AP59+AU59+AZ59</f>
        <v>0</v>
      </c>
      <c r="AG59" s="318">
        <f t="shared" ref="AG59" si="199">AL59+AQ59+AV59+BA59</f>
        <v>0</v>
      </c>
      <c r="AH59" s="318">
        <f t="shared" ref="AH59" si="200">AM59+AR59+AW59+BB59</f>
        <v>0</v>
      </c>
      <c r="AI59" s="299">
        <v>0</v>
      </c>
      <c r="AJ59" s="299">
        <v>0</v>
      </c>
      <c r="AK59" s="299">
        <v>0</v>
      </c>
      <c r="AL59" s="299">
        <v>0</v>
      </c>
      <c r="AM59" s="299">
        <v>0</v>
      </c>
      <c r="AN59" s="299">
        <v>0</v>
      </c>
      <c r="AO59" s="299">
        <v>0</v>
      </c>
      <c r="AP59" s="299">
        <v>0</v>
      </c>
      <c r="AQ59" s="299">
        <v>0</v>
      </c>
      <c r="AR59" s="299">
        <v>0</v>
      </c>
      <c r="AS59" s="299">
        <v>0</v>
      </c>
      <c r="AT59" s="299">
        <v>0</v>
      </c>
      <c r="AU59" s="299">
        <v>0</v>
      </c>
      <c r="AV59" s="299">
        <v>0</v>
      </c>
      <c r="AW59" s="299">
        <v>0</v>
      </c>
      <c r="AX59" s="299">
        <v>0</v>
      </c>
      <c r="AY59" s="299">
        <v>0</v>
      </c>
      <c r="AZ59" s="299">
        <v>0</v>
      </c>
      <c r="BA59" s="299">
        <v>0</v>
      </c>
      <c r="BB59" s="299">
        <v>0</v>
      </c>
      <c r="BC59" s="318">
        <f t="shared" ref="BC59" si="201">AD59-(E59-Y59)</f>
        <v>0</v>
      </c>
      <c r="BD59" s="318">
        <f t="shared" ref="BD59" si="202">AE59-(F59-Z59)</f>
        <v>0</v>
      </c>
      <c r="BE59" s="318">
        <f t="shared" ref="BE59" si="203">AF59-(G59-AA59)</f>
        <v>0</v>
      </c>
      <c r="BF59" s="318">
        <f t="shared" ref="BF59" si="204">AG59-(H59-AB59)</f>
        <v>0</v>
      </c>
      <c r="BG59" s="318">
        <f t="shared" ref="BG59" si="205">AH59-(I59-AC59)</f>
        <v>0</v>
      </c>
      <c r="BH59" s="282"/>
    </row>
    <row r="60" spans="1:60" s="52" customFormat="1" ht="54" customHeight="1">
      <c r="A60" s="445" t="s">
        <v>1063</v>
      </c>
      <c r="B60" s="463" t="s">
        <v>1155</v>
      </c>
      <c r="C60" s="462" t="s">
        <v>385</v>
      </c>
      <c r="D60" s="447" t="s">
        <v>385</v>
      </c>
      <c r="E60" s="485">
        <v>0</v>
      </c>
      <c r="F60" s="485">
        <v>0</v>
      </c>
      <c r="G60" s="485">
        <v>0</v>
      </c>
      <c r="H60" s="485">
        <v>0</v>
      </c>
      <c r="I60" s="485">
        <v>0</v>
      </c>
      <c r="J60" s="485">
        <v>0</v>
      </c>
      <c r="K60" s="485">
        <v>0</v>
      </c>
      <c r="L60" s="485">
        <v>0</v>
      </c>
      <c r="M60" s="485">
        <v>0</v>
      </c>
      <c r="N60" s="485">
        <v>0</v>
      </c>
      <c r="O60" s="485">
        <v>0</v>
      </c>
      <c r="P60" s="485">
        <v>0</v>
      </c>
      <c r="Q60" s="485">
        <v>0</v>
      </c>
      <c r="R60" s="485">
        <v>0</v>
      </c>
      <c r="S60" s="485">
        <v>0</v>
      </c>
      <c r="T60" s="485">
        <v>0</v>
      </c>
      <c r="U60" s="485">
        <v>0</v>
      </c>
      <c r="V60" s="485">
        <v>0</v>
      </c>
      <c r="W60" s="485">
        <v>0</v>
      </c>
      <c r="X60" s="485">
        <v>0</v>
      </c>
      <c r="Y60" s="485">
        <v>0</v>
      </c>
      <c r="Z60" s="485">
        <v>0</v>
      </c>
      <c r="AA60" s="485">
        <v>0</v>
      </c>
      <c r="AB60" s="485">
        <v>0</v>
      </c>
      <c r="AC60" s="485">
        <v>0</v>
      </c>
      <c r="AD60" s="485">
        <v>0</v>
      </c>
      <c r="AE60" s="485">
        <v>0</v>
      </c>
      <c r="AF60" s="485">
        <v>0</v>
      </c>
      <c r="AG60" s="485">
        <v>0</v>
      </c>
      <c r="AH60" s="485">
        <v>0</v>
      </c>
      <c r="AI60" s="485">
        <v>0</v>
      </c>
      <c r="AJ60" s="485">
        <v>0</v>
      </c>
      <c r="AK60" s="485">
        <v>0</v>
      </c>
      <c r="AL60" s="485">
        <v>0</v>
      </c>
      <c r="AM60" s="485">
        <v>0</v>
      </c>
      <c r="AN60" s="485">
        <v>0</v>
      </c>
      <c r="AO60" s="485">
        <v>0</v>
      </c>
      <c r="AP60" s="485">
        <v>0</v>
      </c>
      <c r="AQ60" s="485">
        <v>0</v>
      </c>
      <c r="AR60" s="485">
        <v>0</v>
      </c>
      <c r="AS60" s="485">
        <v>0</v>
      </c>
      <c r="AT60" s="485">
        <v>0</v>
      </c>
      <c r="AU60" s="485">
        <v>0</v>
      </c>
      <c r="AV60" s="485">
        <v>0</v>
      </c>
      <c r="AW60" s="485">
        <v>0</v>
      </c>
      <c r="AX60" s="485">
        <v>0</v>
      </c>
      <c r="AY60" s="485">
        <v>0</v>
      </c>
      <c r="AZ60" s="485">
        <v>0</v>
      </c>
      <c r="BA60" s="485">
        <v>0</v>
      </c>
      <c r="BB60" s="485">
        <v>0</v>
      </c>
      <c r="BC60" s="485">
        <v>0</v>
      </c>
      <c r="BD60" s="485">
        <v>0</v>
      </c>
      <c r="BE60" s="485">
        <v>0</v>
      </c>
      <c r="BF60" s="485">
        <v>0</v>
      </c>
      <c r="BG60" s="485">
        <v>0</v>
      </c>
      <c r="BH60" s="486"/>
    </row>
    <row r="61" spans="1:60" s="52" customFormat="1" ht="54" customHeight="1">
      <c r="A61" s="445" t="s">
        <v>1064</v>
      </c>
      <c r="B61" s="463" t="s">
        <v>1156</v>
      </c>
      <c r="C61" s="462" t="s">
        <v>385</v>
      </c>
      <c r="D61" s="447" t="s">
        <v>385</v>
      </c>
      <c r="E61" s="485">
        <v>0</v>
      </c>
      <c r="F61" s="485">
        <v>0</v>
      </c>
      <c r="G61" s="485">
        <v>0</v>
      </c>
      <c r="H61" s="485">
        <v>0</v>
      </c>
      <c r="I61" s="485">
        <v>0</v>
      </c>
      <c r="J61" s="485">
        <v>0</v>
      </c>
      <c r="K61" s="485">
        <v>0</v>
      </c>
      <c r="L61" s="485">
        <v>0</v>
      </c>
      <c r="M61" s="485">
        <v>0</v>
      </c>
      <c r="N61" s="485">
        <v>0</v>
      </c>
      <c r="O61" s="485">
        <v>0</v>
      </c>
      <c r="P61" s="485">
        <v>0</v>
      </c>
      <c r="Q61" s="485">
        <v>0</v>
      </c>
      <c r="R61" s="485">
        <v>0</v>
      </c>
      <c r="S61" s="485">
        <v>0</v>
      </c>
      <c r="T61" s="485">
        <v>0</v>
      </c>
      <c r="U61" s="485">
        <v>0</v>
      </c>
      <c r="V61" s="485">
        <v>0</v>
      </c>
      <c r="W61" s="485">
        <v>0</v>
      </c>
      <c r="X61" s="485">
        <v>0</v>
      </c>
      <c r="Y61" s="485">
        <v>0</v>
      </c>
      <c r="Z61" s="485">
        <v>0</v>
      </c>
      <c r="AA61" s="485">
        <v>0</v>
      </c>
      <c r="AB61" s="485">
        <v>0</v>
      </c>
      <c r="AC61" s="485">
        <v>0</v>
      </c>
      <c r="AD61" s="485">
        <v>0</v>
      </c>
      <c r="AE61" s="485">
        <v>0</v>
      </c>
      <c r="AF61" s="485">
        <v>0</v>
      </c>
      <c r="AG61" s="485">
        <v>0</v>
      </c>
      <c r="AH61" s="485">
        <v>0</v>
      </c>
      <c r="AI61" s="485">
        <v>0</v>
      </c>
      <c r="AJ61" s="485">
        <v>0</v>
      </c>
      <c r="AK61" s="485">
        <v>0</v>
      </c>
      <c r="AL61" s="485">
        <v>0</v>
      </c>
      <c r="AM61" s="485">
        <v>0</v>
      </c>
      <c r="AN61" s="485">
        <v>0</v>
      </c>
      <c r="AO61" s="485">
        <v>0</v>
      </c>
      <c r="AP61" s="485">
        <v>0</v>
      </c>
      <c r="AQ61" s="485">
        <v>0</v>
      </c>
      <c r="AR61" s="485">
        <v>0</v>
      </c>
      <c r="AS61" s="485">
        <v>0</v>
      </c>
      <c r="AT61" s="485">
        <v>0</v>
      </c>
      <c r="AU61" s="485">
        <v>0</v>
      </c>
      <c r="AV61" s="485">
        <v>0</v>
      </c>
      <c r="AW61" s="485">
        <v>0</v>
      </c>
      <c r="AX61" s="485">
        <v>0</v>
      </c>
      <c r="AY61" s="485">
        <v>0</v>
      </c>
      <c r="AZ61" s="485">
        <v>0</v>
      </c>
      <c r="BA61" s="485">
        <v>0</v>
      </c>
      <c r="BB61" s="485">
        <v>0</v>
      </c>
      <c r="BC61" s="485">
        <v>0</v>
      </c>
      <c r="BD61" s="485">
        <v>0</v>
      </c>
      <c r="BE61" s="485">
        <v>0</v>
      </c>
      <c r="BF61" s="485">
        <v>0</v>
      </c>
      <c r="BG61" s="485">
        <v>0</v>
      </c>
      <c r="BH61" s="486"/>
    </row>
    <row r="62" spans="1:60" s="52" customFormat="1" ht="54" customHeight="1">
      <c r="A62" s="445" t="s">
        <v>1065</v>
      </c>
      <c r="B62" s="463" t="s">
        <v>1157</v>
      </c>
      <c r="C62" s="462" t="s">
        <v>385</v>
      </c>
      <c r="D62" s="447" t="s">
        <v>385</v>
      </c>
      <c r="E62" s="485">
        <v>0</v>
      </c>
      <c r="F62" s="485">
        <v>0</v>
      </c>
      <c r="G62" s="485">
        <v>0</v>
      </c>
      <c r="H62" s="485">
        <v>0</v>
      </c>
      <c r="I62" s="485">
        <v>0</v>
      </c>
      <c r="J62" s="485">
        <v>0</v>
      </c>
      <c r="K62" s="485">
        <v>0</v>
      </c>
      <c r="L62" s="485">
        <v>0</v>
      </c>
      <c r="M62" s="485">
        <v>0</v>
      </c>
      <c r="N62" s="485">
        <v>0</v>
      </c>
      <c r="O62" s="485">
        <v>0</v>
      </c>
      <c r="P62" s="485">
        <v>0</v>
      </c>
      <c r="Q62" s="485">
        <v>0</v>
      </c>
      <c r="R62" s="485">
        <v>0</v>
      </c>
      <c r="S62" s="485">
        <v>0</v>
      </c>
      <c r="T62" s="485">
        <v>0</v>
      </c>
      <c r="U62" s="485">
        <v>0</v>
      </c>
      <c r="V62" s="485">
        <v>0</v>
      </c>
      <c r="W62" s="485">
        <v>0</v>
      </c>
      <c r="X62" s="485">
        <v>0</v>
      </c>
      <c r="Y62" s="485">
        <v>0</v>
      </c>
      <c r="Z62" s="485">
        <v>0</v>
      </c>
      <c r="AA62" s="485">
        <v>0</v>
      </c>
      <c r="AB62" s="485">
        <v>0</v>
      </c>
      <c r="AC62" s="485">
        <v>0</v>
      </c>
      <c r="AD62" s="485">
        <v>0</v>
      </c>
      <c r="AE62" s="485">
        <v>0</v>
      </c>
      <c r="AF62" s="485">
        <v>0</v>
      </c>
      <c r="AG62" s="485">
        <v>0</v>
      </c>
      <c r="AH62" s="485">
        <v>0</v>
      </c>
      <c r="AI62" s="485">
        <v>0</v>
      </c>
      <c r="AJ62" s="485">
        <v>0</v>
      </c>
      <c r="AK62" s="485">
        <v>0</v>
      </c>
      <c r="AL62" s="485">
        <v>0</v>
      </c>
      <c r="AM62" s="485">
        <v>0</v>
      </c>
      <c r="AN62" s="485">
        <v>0</v>
      </c>
      <c r="AO62" s="485">
        <v>0</v>
      </c>
      <c r="AP62" s="485">
        <v>0</v>
      </c>
      <c r="AQ62" s="485">
        <v>0</v>
      </c>
      <c r="AR62" s="485">
        <v>0</v>
      </c>
      <c r="AS62" s="485">
        <v>0</v>
      </c>
      <c r="AT62" s="485">
        <v>0</v>
      </c>
      <c r="AU62" s="485">
        <v>0</v>
      </c>
      <c r="AV62" s="485">
        <v>0</v>
      </c>
      <c r="AW62" s="485">
        <v>0</v>
      </c>
      <c r="AX62" s="485">
        <v>0</v>
      </c>
      <c r="AY62" s="485">
        <v>0</v>
      </c>
      <c r="AZ62" s="485">
        <v>0</v>
      </c>
      <c r="BA62" s="485">
        <v>0</v>
      </c>
      <c r="BB62" s="485">
        <v>0</v>
      </c>
      <c r="BC62" s="485">
        <v>0</v>
      </c>
      <c r="BD62" s="485">
        <v>0</v>
      </c>
      <c r="BE62" s="485">
        <v>0</v>
      </c>
      <c r="BF62" s="485">
        <v>0</v>
      </c>
      <c r="BG62" s="485">
        <v>0</v>
      </c>
      <c r="BH62" s="486"/>
    </row>
    <row r="63" spans="1:60" s="52" customFormat="1" ht="54" customHeight="1">
      <c r="A63" s="445" t="s">
        <v>1066</v>
      </c>
      <c r="B63" s="463" t="s">
        <v>1158</v>
      </c>
      <c r="C63" s="462" t="s">
        <v>385</v>
      </c>
      <c r="D63" s="447" t="s">
        <v>385</v>
      </c>
      <c r="E63" s="485">
        <v>0</v>
      </c>
      <c r="F63" s="485">
        <v>0</v>
      </c>
      <c r="G63" s="485">
        <v>0</v>
      </c>
      <c r="H63" s="485">
        <v>0</v>
      </c>
      <c r="I63" s="485">
        <v>0</v>
      </c>
      <c r="J63" s="485">
        <v>0</v>
      </c>
      <c r="K63" s="485">
        <v>0</v>
      </c>
      <c r="L63" s="485">
        <v>0</v>
      </c>
      <c r="M63" s="485">
        <v>0</v>
      </c>
      <c r="N63" s="485">
        <v>0</v>
      </c>
      <c r="O63" s="485">
        <v>0</v>
      </c>
      <c r="P63" s="485">
        <v>0</v>
      </c>
      <c r="Q63" s="485">
        <v>0</v>
      </c>
      <c r="R63" s="485">
        <v>0</v>
      </c>
      <c r="S63" s="485">
        <v>0</v>
      </c>
      <c r="T63" s="485">
        <v>0</v>
      </c>
      <c r="U63" s="485">
        <v>0</v>
      </c>
      <c r="V63" s="485">
        <v>0</v>
      </c>
      <c r="W63" s="485">
        <v>0</v>
      </c>
      <c r="X63" s="485">
        <v>0</v>
      </c>
      <c r="Y63" s="485">
        <v>0</v>
      </c>
      <c r="Z63" s="485">
        <v>0</v>
      </c>
      <c r="AA63" s="485">
        <v>0</v>
      </c>
      <c r="AB63" s="485">
        <v>0</v>
      </c>
      <c r="AC63" s="485">
        <v>0</v>
      </c>
      <c r="AD63" s="485">
        <v>0</v>
      </c>
      <c r="AE63" s="485">
        <v>0</v>
      </c>
      <c r="AF63" s="485">
        <v>0</v>
      </c>
      <c r="AG63" s="485">
        <v>0</v>
      </c>
      <c r="AH63" s="485">
        <v>0</v>
      </c>
      <c r="AI63" s="485">
        <v>0</v>
      </c>
      <c r="AJ63" s="485">
        <v>0</v>
      </c>
      <c r="AK63" s="485">
        <v>0</v>
      </c>
      <c r="AL63" s="485">
        <v>0</v>
      </c>
      <c r="AM63" s="485">
        <v>0</v>
      </c>
      <c r="AN63" s="485">
        <v>0</v>
      </c>
      <c r="AO63" s="485">
        <v>0</v>
      </c>
      <c r="AP63" s="485">
        <v>0</v>
      </c>
      <c r="AQ63" s="485">
        <v>0</v>
      </c>
      <c r="AR63" s="485">
        <v>0</v>
      </c>
      <c r="AS63" s="485">
        <v>0</v>
      </c>
      <c r="AT63" s="485">
        <v>0</v>
      </c>
      <c r="AU63" s="485">
        <v>0</v>
      </c>
      <c r="AV63" s="485">
        <v>0</v>
      </c>
      <c r="AW63" s="485">
        <v>0</v>
      </c>
      <c r="AX63" s="485">
        <v>0</v>
      </c>
      <c r="AY63" s="485">
        <v>0</v>
      </c>
      <c r="AZ63" s="485">
        <v>0</v>
      </c>
      <c r="BA63" s="485">
        <v>0</v>
      </c>
      <c r="BB63" s="485">
        <v>0</v>
      </c>
      <c r="BC63" s="485">
        <v>0</v>
      </c>
      <c r="BD63" s="485">
        <v>0</v>
      </c>
      <c r="BE63" s="485">
        <v>0</v>
      </c>
      <c r="BF63" s="485">
        <v>0</v>
      </c>
      <c r="BG63" s="485">
        <v>0</v>
      </c>
      <c r="BH63" s="486"/>
    </row>
    <row r="64" spans="1:60" s="52" customFormat="1" ht="54" customHeight="1">
      <c r="A64" s="445" t="s">
        <v>1067</v>
      </c>
      <c r="B64" s="463" t="s">
        <v>1159</v>
      </c>
      <c r="C64" s="462" t="s">
        <v>385</v>
      </c>
      <c r="D64" s="447" t="s">
        <v>385</v>
      </c>
      <c r="E64" s="485">
        <v>0</v>
      </c>
      <c r="F64" s="485">
        <v>0</v>
      </c>
      <c r="G64" s="485">
        <v>0</v>
      </c>
      <c r="H64" s="485">
        <v>0</v>
      </c>
      <c r="I64" s="485">
        <v>0</v>
      </c>
      <c r="J64" s="485">
        <v>0</v>
      </c>
      <c r="K64" s="485">
        <v>0</v>
      </c>
      <c r="L64" s="485">
        <v>0</v>
      </c>
      <c r="M64" s="485">
        <v>0</v>
      </c>
      <c r="N64" s="485">
        <v>0</v>
      </c>
      <c r="O64" s="485">
        <v>0</v>
      </c>
      <c r="P64" s="485">
        <v>0</v>
      </c>
      <c r="Q64" s="485">
        <v>0</v>
      </c>
      <c r="R64" s="485">
        <v>0</v>
      </c>
      <c r="S64" s="485">
        <v>0</v>
      </c>
      <c r="T64" s="485">
        <v>0</v>
      </c>
      <c r="U64" s="485">
        <v>0</v>
      </c>
      <c r="V64" s="485">
        <v>0</v>
      </c>
      <c r="W64" s="485">
        <v>0</v>
      </c>
      <c r="X64" s="485">
        <v>0</v>
      </c>
      <c r="Y64" s="485">
        <v>0</v>
      </c>
      <c r="Z64" s="485">
        <v>0</v>
      </c>
      <c r="AA64" s="485">
        <v>0</v>
      </c>
      <c r="AB64" s="485">
        <v>0</v>
      </c>
      <c r="AC64" s="485">
        <v>0</v>
      </c>
      <c r="AD64" s="485">
        <v>0</v>
      </c>
      <c r="AE64" s="485">
        <v>0</v>
      </c>
      <c r="AF64" s="485">
        <v>0</v>
      </c>
      <c r="AG64" s="485">
        <v>0</v>
      </c>
      <c r="AH64" s="485">
        <v>0</v>
      </c>
      <c r="AI64" s="485">
        <v>0</v>
      </c>
      <c r="AJ64" s="485">
        <v>0</v>
      </c>
      <c r="AK64" s="485">
        <v>0</v>
      </c>
      <c r="AL64" s="485">
        <v>0</v>
      </c>
      <c r="AM64" s="485">
        <v>0</v>
      </c>
      <c r="AN64" s="485">
        <v>0</v>
      </c>
      <c r="AO64" s="485">
        <v>0</v>
      </c>
      <c r="AP64" s="485">
        <v>0</v>
      </c>
      <c r="AQ64" s="485">
        <v>0</v>
      </c>
      <c r="AR64" s="485">
        <v>0</v>
      </c>
      <c r="AS64" s="485">
        <v>0</v>
      </c>
      <c r="AT64" s="485">
        <v>0</v>
      </c>
      <c r="AU64" s="485">
        <v>0</v>
      </c>
      <c r="AV64" s="485">
        <v>0</v>
      </c>
      <c r="AW64" s="485">
        <v>0</v>
      </c>
      <c r="AX64" s="485">
        <v>0</v>
      </c>
      <c r="AY64" s="485">
        <v>0</v>
      </c>
      <c r="AZ64" s="485">
        <v>0</v>
      </c>
      <c r="BA64" s="485">
        <v>0</v>
      </c>
      <c r="BB64" s="485">
        <v>0</v>
      </c>
      <c r="BC64" s="485">
        <v>0</v>
      </c>
      <c r="BD64" s="485">
        <v>0</v>
      </c>
      <c r="BE64" s="485">
        <v>0</v>
      </c>
      <c r="BF64" s="485">
        <v>0</v>
      </c>
      <c r="BG64" s="485">
        <v>0</v>
      </c>
      <c r="BH64" s="486"/>
    </row>
    <row r="65" spans="1:60" s="52" customFormat="1" ht="54" customHeight="1">
      <c r="A65" s="445" t="s">
        <v>1068</v>
      </c>
      <c r="B65" s="463" t="s">
        <v>1160</v>
      </c>
      <c r="C65" s="462" t="s">
        <v>385</v>
      </c>
      <c r="D65" s="447" t="s">
        <v>385</v>
      </c>
      <c r="E65" s="485">
        <v>0</v>
      </c>
      <c r="F65" s="485">
        <v>0</v>
      </c>
      <c r="G65" s="485">
        <v>0</v>
      </c>
      <c r="H65" s="485">
        <v>0</v>
      </c>
      <c r="I65" s="485">
        <v>0</v>
      </c>
      <c r="J65" s="485">
        <v>0</v>
      </c>
      <c r="K65" s="485">
        <v>0</v>
      </c>
      <c r="L65" s="485">
        <v>0</v>
      </c>
      <c r="M65" s="485">
        <v>0</v>
      </c>
      <c r="N65" s="485">
        <v>0</v>
      </c>
      <c r="O65" s="485">
        <v>0</v>
      </c>
      <c r="P65" s="485">
        <v>0</v>
      </c>
      <c r="Q65" s="485">
        <v>0</v>
      </c>
      <c r="R65" s="485">
        <v>0</v>
      </c>
      <c r="S65" s="485">
        <v>0</v>
      </c>
      <c r="T65" s="485">
        <v>0</v>
      </c>
      <c r="U65" s="485">
        <v>0</v>
      </c>
      <c r="V65" s="485">
        <v>0</v>
      </c>
      <c r="W65" s="485">
        <v>0</v>
      </c>
      <c r="X65" s="485">
        <v>0</v>
      </c>
      <c r="Y65" s="485">
        <v>0</v>
      </c>
      <c r="Z65" s="485">
        <v>0</v>
      </c>
      <c r="AA65" s="485">
        <v>0</v>
      </c>
      <c r="AB65" s="485">
        <v>0</v>
      </c>
      <c r="AC65" s="485">
        <v>0</v>
      </c>
      <c r="AD65" s="485">
        <v>0</v>
      </c>
      <c r="AE65" s="485">
        <v>0</v>
      </c>
      <c r="AF65" s="485">
        <v>0</v>
      </c>
      <c r="AG65" s="485">
        <v>0</v>
      </c>
      <c r="AH65" s="485">
        <v>0</v>
      </c>
      <c r="AI65" s="485">
        <v>0</v>
      </c>
      <c r="AJ65" s="485">
        <v>0</v>
      </c>
      <c r="AK65" s="485">
        <v>0</v>
      </c>
      <c r="AL65" s="485">
        <v>0</v>
      </c>
      <c r="AM65" s="485">
        <v>0</v>
      </c>
      <c r="AN65" s="485">
        <v>0</v>
      </c>
      <c r="AO65" s="485">
        <v>0</v>
      </c>
      <c r="AP65" s="485">
        <v>0</v>
      </c>
      <c r="AQ65" s="485">
        <v>0</v>
      </c>
      <c r="AR65" s="485">
        <v>0</v>
      </c>
      <c r="AS65" s="485">
        <v>0</v>
      </c>
      <c r="AT65" s="485">
        <v>0</v>
      </c>
      <c r="AU65" s="485">
        <v>0</v>
      </c>
      <c r="AV65" s="485">
        <v>0</v>
      </c>
      <c r="AW65" s="485">
        <v>0</v>
      </c>
      <c r="AX65" s="485">
        <v>0</v>
      </c>
      <c r="AY65" s="485">
        <v>0</v>
      </c>
      <c r="AZ65" s="485">
        <v>0</v>
      </c>
      <c r="BA65" s="485">
        <v>0</v>
      </c>
      <c r="BB65" s="485">
        <v>0</v>
      </c>
      <c r="BC65" s="485">
        <v>0</v>
      </c>
      <c r="BD65" s="485">
        <v>0</v>
      </c>
      <c r="BE65" s="485">
        <v>0</v>
      </c>
      <c r="BF65" s="485">
        <v>0</v>
      </c>
      <c r="BG65" s="485">
        <v>0</v>
      </c>
      <c r="BH65" s="486"/>
    </row>
    <row r="66" spans="1:60" s="52" customFormat="1" ht="54" customHeight="1">
      <c r="A66" s="445" t="s">
        <v>1161</v>
      </c>
      <c r="B66" s="463" t="s">
        <v>1162</v>
      </c>
      <c r="C66" s="462" t="s">
        <v>385</v>
      </c>
      <c r="D66" s="447" t="s">
        <v>385</v>
      </c>
      <c r="E66" s="485">
        <v>0</v>
      </c>
      <c r="F66" s="485">
        <v>0</v>
      </c>
      <c r="G66" s="485">
        <v>0</v>
      </c>
      <c r="H66" s="485">
        <v>0</v>
      </c>
      <c r="I66" s="485">
        <v>0</v>
      </c>
      <c r="J66" s="485">
        <v>0</v>
      </c>
      <c r="K66" s="485">
        <v>0</v>
      </c>
      <c r="L66" s="485">
        <v>0</v>
      </c>
      <c r="M66" s="485">
        <v>0</v>
      </c>
      <c r="N66" s="485">
        <v>0</v>
      </c>
      <c r="O66" s="485">
        <v>0</v>
      </c>
      <c r="P66" s="485">
        <v>0</v>
      </c>
      <c r="Q66" s="485">
        <v>0</v>
      </c>
      <c r="R66" s="485">
        <v>0</v>
      </c>
      <c r="S66" s="485">
        <v>0</v>
      </c>
      <c r="T66" s="485">
        <v>0</v>
      </c>
      <c r="U66" s="485">
        <v>0</v>
      </c>
      <c r="V66" s="485">
        <v>0</v>
      </c>
      <c r="W66" s="485">
        <v>0</v>
      </c>
      <c r="X66" s="485">
        <v>0</v>
      </c>
      <c r="Y66" s="485">
        <v>0</v>
      </c>
      <c r="Z66" s="485">
        <v>0</v>
      </c>
      <c r="AA66" s="485">
        <v>0</v>
      </c>
      <c r="AB66" s="485">
        <v>0</v>
      </c>
      <c r="AC66" s="485">
        <v>0</v>
      </c>
      <c r="AD66" s="485">
        <v>0</v>
      </c>
      <c r="AE66" s="485">
        <v>0</v>
      </c>
      <c r="AF66" s="485">
        <v>0</v>
      </c>
      <c r="AG66" s="485">
        <v>0</v>
      </c>
      <c r="AH66" s="485">
        <v>0</v>
      </c>
      <c r="AI66" s="485">
        <v>0</v>
      </c>
      <c r="AJ66" s="485">
        <v>0</v>
      </c>
      <c r="AK66" s="485">
        <v>0</v>
      </c>
      <c r="AL66" s="485">
        <v>0</v>
      </c>
      <c r="AM66" s="485">
        <v>0</v>
      </c>
      <c r="AN66" s="485">
        <v>0</v>
      </c>
      <c r="AO66" s="485">
        <v>0</v>
      </c>
      <c r="AP66" s="485">
        <v>0</v>
      </c>
      <c r="AQ66" s="485">
        <v>0</v>
      </c>
      <c r="AR66" s="485">
        <v>0</v>
      </c>
      <c r="AS66" s="485">
        <v>0</v>
      </c>
      <c r="AT66" s="485">
        <v>0</v>
      </c>
      <c r="AU66" s="485">
        <v>0</v>
      </c>
      <c r="AV66" s="485">
        <v>0</v>
      </c>
      <c r="AW66" s="485">
        <v>0</v>
      </c>
      <c r="AX66" s="485">
        <v>0</v>
      </c>
      <c r="AY66" s="485">
        <v>0</v>
      </c>
      <c r="AZ66" s="485">
        <v>0</v>
      </c>
      <c r="BA66" s="485">
        <v>0</v>
      </c>
      <c r="BB66" s="485">
        <v>0</v>
      </c>
      <c r="BC66" s="485">
        <v>0</v>
      </c>
      <c r="BD66" s="485">
        <v>0</v>
      </c>
      <c r="BE66" s="485">
        <v>0</v>
      </c>
      <c r="BF66" s="485">
        <v>0</v>
      </c>
      <c r="BG66" s="485">
        <v>0</v>
      </c>
      <c r="BH66" s="486"/>
    </row>
    <row r="67" spans="1:60" s="52" customFormat="1" ht="54" customHeight="1">
      <c r="A67" s="417" t="s">
        <v>1163</v>
      </c>
      <c r="B67" s="418" t="s">
        <v>1164</v>
      </c>
      <c r="C67" s="416" t="s">
        <v>385</v>
      </c>
      <c r="D67" s="336" t="s">
        <v>385</v>
      </c>
      <c r="E67" s="436">
        <v>0</v>
      </c>
      <c r="F67" s="436">
        <v>0</v>
      </c>
      <c r="G67" s="436">
        <v>0</v>
      </c>
      <c r="H67" s="436">
        <v>0</v>
      </c>
      <c r="I67" s="436">
        <v>0</v>
      </c>
      <c r="J67" s="436">
        <v>0</v>
      </c>
      <c r="K67" s="436">
        <v>0</v>
      </c>
      <c r="L67" s="436">
        <v>0</v>
      </c>
      <c r="M67" s="436">
        <v>0</v>
      </c>
      <c r="N67" s="436">
        <v>0</v>
      </c>
      <c r="O67" s="436">
        <v>0</v>
      </c>
      <c r="P67" s="436">
        <v>0</v>
      </c>
      <c r="Q67" s="436">
        <v>0</v>
      </c>
      <c r="R67" s="436">
        <v>0</v>
      </c>
      <c r="S67" s="436">
        <v>0</v>
      </c>
      <c r="T67" s="436">
        <v>0</v>
      </c>
      <c r="U67" s="436">
        <v>0</v>
      </c>
      <c r="V67" s="436">
        <v>0</v>
      </c>
      <c r="W67" s="436">
        <v>0</v>
      </c>
      <c r="X67" s="436">
        <v>0</v>
      </c>
      <c r="Y67" s="436">
        <v>0</v>
      </c>
      <c r="Z67" s="436">
        <v>0</v>
      </c>
      <c r="AA67" s="436">
        <v>0</v>
      </c>
      <c r="AB67" s="436">
        <v>0</v>
      </c>
      <c r="AC67" s="436">
        <v>0</v>
      </c>
      <c r="AD67" s="436">
        <v>0</v>
      </c>
      <c r="AE67" s="436">
        <v>0</v>
      </c>
      <c r="AF67" s="436">
        <v>0</v>
      </c>
      <c r="AG67" s="436">
        <v>0</v>
      </c>
      <c r="AH67" s="436">
        <v>0</v>
      </c>
      <c r="AI67" s="436">
        <v>0</v>
      </c>
      <c r="AJ67" s="436">
        <v>0</v>
      </c>
      <c r="AK67" s="436">
        <v>0</v>
      </c>
      <c r="AL67" s="436">
        <v>0</v>
      </c>
      <c r="AM67" s="436">
        <v>0</v>
      </c>
      <c r="AN67" s="436">
        <v>0</v>
      </c>
      <c r="AO67" s="436">
        <v>0</v>
      </c>
      <c r="AP67" s="436">
        <v>0</v>
      </c>
      <c r="AQ67" s="436">
        <v>0</v>
      </c>
      <c r="AR67" s="436">
        <v>0</v>
      </c>
      <c r="AS67" s="436">
        <v>0</v>
      </c>
      <c r="AT67" s="436">
        <v>0</v>
      </c>
      <c r="AU67" s="436">
        <v>0</v>
      </c>
      <c r="AV67" s="436">
        <v>0</v>
      </c>
      <c r="AW67" s="436">
        <v>0</v>
      </c>
      <c r="AX67" s="436">
        <v>0</v>
      </c>
      <c r="AY67" s="436">
        <v>0</v>
      </c>
      <c r="AZ67" s="436">
        <v>0</v>
      </c>
      <c r="BA67" s="436">
        <v>0</v>
      </c>
      <c r="BB67" s="436">
        <v>0</v>
      </c>
      <c r="BC67" s="436">
        <v>0</v>
      </c>
      <c r="BD67" s="436">
        <v>0</v>
      </c>
      <c r="BE67" s="436">
        <v>0</v>
      </c>
      <c r="BF67" s="436">
        <v>0</v>
      </c>
      <c r="BG67" s="436">
        <v>0</v>
      </c>
      <c r="BH67" s="437"/>
    </row>
    <row r="68" spans="1:60" s="52" customFormat="1" ht="54" customHeight="1">
      <c r="A68" s="464" t="s">
        <v>1165</v>
      </c>
      <c r="B68" s="465" t="s">
        <v>1166</v>
      </c>
      <c r="C68" s="462" t="s">
        <v>385</v>
      </c>
      <c r="D68" s="447" t="s">
        <v>385</v>
      </c>
      <c r="E68" s="485">
        <v>0</v>
      </c>
      <c r="F68" s="485">
        <v>0</v>
      </c>
      <c r="G68" s="485">
        <v>0</v>
      </c>
      <c r="H68" s="485">
        <v>0</v>
      </c>
      <c r="I68" s="485">
        <v>0</v>
      </c>
      <c r="J68" s="485">
        <v>0</v>
      </c>
      <c r="K68" s="485">
        <v>0</v>
      </c>
      <c r="L68" s="485">
        <v>0</v>
      </c>
      <c r="M68" s="485">
        <v>0</v>
      </c>
      <c r="N68" s="485">
        <v>0</v>
      </c>
      <c r="O68" s="485">
        <v>0</v>
      </c>
      <c r="P68" s="485">
        <v>0</v>
      </c>
      <c r="Q68" s="485">
        <v>0</v>
      </c>
      <c r="R68" s="485">
        <v>0</v>
      </c>
      <c r="S68" s="485">
        <v>0</v>
      </c>
      <c r="T68" s="485">
        <v>0</v>
      </c>
      <c r="U68" s="485">
        <v>0</v>
      </c>
      <c r="V68" s="485">
        <v>0</v>
      </c>
      <c r="W68" s="485">
        <v>0</v>
      </c>
      <c r="X68" s="485">
        <v>0</v>
      </c>
      <c r="Y68" s="485">
        <v>0</v>
      </c>
      <c r="Z68" s="485">
        <v>0</v>
      </c>
      <c r="AA68" s="485">
        <v>0</v>
      </c>
      <c r="AB68" s="485">
        <v>0</v>
      </c>
      <c r="AC68" s="485">
        <v>0</v>
      </c>
      <c r="AD68" s="485">
        <v>0</v>
      </c>
      <c r="AE68" s="485">
        <v>0</v>
      </c>
      <c r="AF68" s="485">
        <v>0</v>
      </c>
      <c r="AG68" s="485">
        <v>0</v>
      </c>
      <c r="AH68" s="485">
        <v>0</v>
      </c>
      <c r="AI68" s="485">
        <v>0</v>
      </c>
      <c r="AJ68" s="485">
        <v>0</v>
      </c>
      <c r="AK68" s="485">
        <v>0</v>
      </c>
      <c r="AL68" s="485">
        <v>0</v>
      </c>
      <c r="AM68" s="485">
        <v>0</v>
      </c>
      <c r="AN68" s="485">
        <v>0</v>
      </c>
      <c r="AO68" s="485">
        <v>0</v>
      </c>
      <c r="AP68" s="485">
        <v>0</v>
      </c>
      <c r="AQ68" s="485">
        <v>0</v>
      </c>
      <c r="AR68" s="485">
        <v>0</v>
      </c>
      <c r="AS68" s="485">
        <v>0</v>
      </c>
      <c r="AT68" s="485">
        <v>0</v>
      </c>
      <c r="AU68" s="485">
        <v>0</v>
      </c>
      <c r="AV68" s="485">
        <v>0</v>
      </c>
      <c r="AW68" s="485">
        <v>0</v>
      </c>
      <c r="AX68" s="485">
        <v>0</v>
      </c>
      <c r="AY68" s="485">
        <v>0</v>
      </c>
      <c r="AZ68" s="485">
        <v>0</v>
      </c>
      <c r="BA68" s="485">
        <v>0</v>
      </c>
      <c r="BB68" s="485">
        <v>0</v>
      </c>
      <c r="BC68" s="485">
        <v>0</v>
      </c>
      <c r="BD68" s="485">
        <v>0</v>
      </c>
      <c r="BE68" s="485">
        <v>0</v>
      </c>
      <c r="BF68" s="485">
        <v>0</v>
      </c>
      <c r="BG68" s="485">
        <v>0</v>
      </c>
      <c r="BH68" s="486"/>
    </row>
    <row r="69" spans="1:60" s="52" customFormat="1" ht="54" customHeight="1">
      <c r="A69" s="464" t="s">
        <v>1167</v>
      </c>
      <c r="B69" s="465" t="s">
        <v>1168</v>
      </c>
      <c r="C69" s="462" t="s">
        <v>385</v>
      </c>
      <c r="D69" s="447" t="s">
        <v>385</v>
      </c>
      <c r="E69" s="485">
        <v>0</v>
      </c>
      <c r="F69" s="485">
        <v>0</v>
      </c>
      <c r="G69" s="485">
        <v>0</v>
      </c>
      <c r="H69" s="485">
        <v>0</v>
      </c>
      <c r="I69" s="485">
        <v>0</v>
      </c>
      <c r="J69" s="485">
        <v>0</v>
      </c>
      <c r="K69" s="485">
        <v>0</v>
      </c>
      <c r="L69" s="485">
        <v>0</v>
      </c>
      <c r="M69" s="485">
        <v>0</v>
      </c>
      <c r="N69" s="485">
        <v>0</v>
      </c>
      <c r="O69" s="485">
        <v>0</v>
      </c>
      <c r="P69" s="485">
        <v>0</v>
      </c>
      <c r="Q69" s="485">
        <v>0</v>
      </c>
      <c r="R69" s="485">
        <v>0</v>
      </c>
      <c r="S69" s="485">
        <v>0</v>
      </c>
      <c r="T69" s="485">
        <v>0</v>
      </c>
      <c r="U69" s="485">
        <v>0</v>
      </c>
      <c r="V69" s="485">
        <v>0</v>
      </c>
      <c r="W69" s="485">
        <v>0</v>
      </c>
      <c r="X69" s="485">
        <v>0</v>
      </c>
      <c r="Y69" s="485">
        <v>0</v>
      </c>
      <c r="Z69" s="485">
        <v>0</v>
      </c>
      <c r="AA69" s="485">
        <v>0</v>
      </c>
      <c r="AB69" s="485">
        <v>0</v>
      </c>
      <c r="AC69" s="485">
        <v>0</v>
      </c>
      <c r="AD69" s="485">
        <v>0</v>
      </c>
      <c r="AE69" s="485">
        <v>0</v>
      </c>
      <c r="AF69" s="485">
        <v>0</v>
      </c>
      <c r="AG69" s="485">
        <v>0</v>
      </c>
      <c r="AH69" s="485">
        <v>0</v>
      </c>
      <c r="AI69" s="485">
        <v>0</v>
      </c>
      <c r="AJ69" s="485">
        <v>0</v>
      </c>
      <c r="AK69" s="485">
        <v>0</v>
      </c>
      <c r="AL69" s="485">
        <v>0</v>
      </c>
      <c r="AM69" s="485">
        <v>0</v>
      </c>
      <c r="AN69" s="485">
        <v>0</v>
      </c>
      <c r="AO69" s="485">
        <v>0</v>
      </c>
      <c r="AP69" s="485">
        <v>0</v>
      </c>
      <c r="AQ69" s="485">
        <v>0</v>
      </c>
      <c r="AR69" s="485">
        <v>0</v>
      </c>
      <c r="AS69" s="485">
        <v>0</v>
      </c>
      <c r="AT69" s="485">
        <v>0</v>
      </c>
      <c r="AU69" s="485">
        <v>0</v>
      </c>
      <c r="AV69" s="485">
        <v>0</v>
      </c>
      <c r="AW69" s="485">
        <v>0</v>
      </c>
      <c r="AX69" s="485">
        <v>0</v>
      </c>
      <c r="AY69" s="485">
        <v>0</v>
      </c>
      <c r="AZ69" s="485">
        <v>0</v>
      </c>
      <c r="BA69" s="485">
        <v>0</v>
      </c>
      <c r="BB69" s="485">
        <v>0</v>
      </c>
      <c r="BC69" s="485">
        <v>0</v>
      </c>
      <c r="BD69" s="485">
        <v>0</v>
      </c>
      <c r="BE69" s="485">
        <v>0</v>
      </c>
      <c r="BF69" s="485">
        <v>0</v>
      </c>
      <c r="BG69" s="485">
        <v>0</v>
      </c>
      <c r="BH69" s="486"/>
    </row>
    <row r="70" spans="1:60" s="52" customFormat="1" ht="60" customHeight="1">
      <c r="A70" s="366" t="s">
        <v>486</v>
      </c>
      <c r="B70" s="367" t="s">
        <v>1169</v>
      </c>
      <c r="C70" s="368" t="s">
        <v>385</v>
      </c>
      <c r="D70" s="358" t="s">
        <v>385</v>
      </c>
      <c r="E70" s="399">
        <v>0</v>
      </c>
      <c r="F70" s="399">
        <v>0</v>
      </c>
      <c r="G70" s="399">
        <v>0</v>
      </c>
      <c r="H70" s="399">
        <v>0</v>
      </c>
      <c r="I70" s="399">
        <v>0</v>
      </c>
      <c r="J70" s="399">
        <v>0</v>
      </c>
      <c r="K70" s="399">
        <v>0</v>
      </c>
      <c r="L70" s="399">
        <v>0</v>
      </c>
      <c r="M70" s="399">
        <v>0</v>
      </c>
      <c r="N70" s="399">
        <v>0</v>
      </c>
      <c r="O70" s="399">
        <v>0</v>
      </c>
      <c r="P70" s="399">
        <v>0</v>
      </c>
      <c r="Q70" s="399">
        <v>0</v>
      </c>
      <c r="R70" s="399">
        <v>0</v>
      </c>
      <c r="S70" s="399">
        <v>0</v>
      </c>
      <c r="T70" s="399">
        <v>0</v>
      </c>
      <c r="U70" s="399">
        <v>0</v>
      </c>
      <c r="V70" s="399">
        <v>0</v>
      </c>
      <c r="W70" s="399">
        <v>0</v>
      </c>
      <c r="X70" s="399">
        <v>0</v>
      </c>
      <c r="Y70" s="399">
        <v>0</v>
      </c>
      <c r="Z70" s="399">
        <v>0</v>
      </c>
      <c r="AA70" s="399">
        <v>0</v>
      </c>
      <c r="AB70" s="399">
        <v>0</v>
      </c>
      <c r="AC70" s="399">
        <v>0</v>
      </c>
      <c r="AD70" s="399">
        <v>0</v>
      </c>
      <c r="AE70" s="399">
        <v>0</v>
      </c>
      <c r="AF70" s="399">
        <v>0</v>
      </c>
      <c r="AG70" s="399">
        <v>0</v>
      </c>
      <c r="AH70" s="399">
        <v>0</v>
      </c>
      <c r="AI70" s="399">
        <v>0</v>
      </c>
      <c r="AJ70" s="399">
        <v>0</v>
      </c>
      <c r="AK70" s="399">
        <v>0</v>
      </c>
      <c r="AL70" s="399">
        <v>0</v>
      </c>
      <c r="AM70" s="399">
        <v>0</v>
      </c>
      <c r="AN70" s="399">
        <v>0</v>
      </c>
      <c r="AO70" s="399">
        <v>0</v>
      </c>
      <c r="AP70" s="399">
        <v>0</v>
      </c>
      <c r="AQ70" s="399">
        <v>0</v>
      </c>
      <c r="AR70" s="399">
        <v>0</v>
      </c>
      <c r="AS70" s="399">
        <v>0</v>
      </c>
      <c r="AT70" s="399">
        <v>0</v>
      </c>
      <c r="AU70" s="399">
        <v>0</v>
      </c>
      <c r="AV70" s="399">
        <v>0</v>
      </c>
      <c r="AW70" s="399">
        <v>0</v>
      </c>
      <c r="AX70" s="399">
        <v>0</v>
      </c>
      <c r="AY70" s="399">
        <v>0</v>
      </c>
      <c r="AZ70" s="399">
        <v>0</v>
      </c>
      <c r="BA70" s="399">
        <v>0</v>
      </c>
      <c r="BB70" s="399">
        <v>0</v>
      </c>
      <c r="BC70" s="399">
        <v>0</v>
      </c>
      <c r="BD70" s="399">
        <v>0</v>
      </c>
      <c r="BE70" s="399">
        <v>0</v>
      </c>
      <c r="BF70" s="399">
        <v>0</v>
      </c>
      <c r="BG70" s="399">
        <v>0</v>
      </c>
      <c r="BH70" s="400"/>
    </row>
    <row r="71" spans="1:60" s="52" customFormat="1" ht="61.5" customHeight="1">
      <c r="A71" s="419" t="s">
        <v>1170</v>
      </c>
      <c r="B71" s="420" t="s">
        <v>1171</v>
      </c>
      <c r="C71" s="416" t="s">
        <v>385</v>
      </c>
      <c r="D71" s="336" t="s">
        <v>385</v>
      </c>
      <c r="E71" s="436">
        <v>0</v>
      </c>
      <c r="F71" s="436">
        <v>0</v>
      </c>
      <c r="G71" s="436">
        <v>0</v>
      </c>
      <c r="H71" s="436">
        <v>0</v>
      </c>
      <c r="I71" s="436">
        <v>0</v>
      </c>
      <c r="J71" s="436">
        <v>0</v>
      </c>
      <c r="K71" s="436">
        <v>0</v>
      </c>
      <c r="L71" s="436">
        <v>0</v>
      </c>
      <c r="M71" s="436">
        <v>0</v>
      </c>
      <c r="N71" s="436">
        <v>0</v>
      </c>
      <c r="O71" s="436">
        <v>0</v>
      </c>
      <c r="P71" s="436">
        <v>0</v>
      </c>
      <c r="Q71" s="436">
        <v>0</v>
      </c>
      <c r="R71" s="436">
        <v>0</v>
      </c>
      <c r="S71" s="436">
        <v>0</v>
      </c>
      <c r="T71" s="436">
        <v>0</v>
      </c>
      <c r="U71" s="436">
        <v>0</v>
      </c>
      <c r="V71" s="436">
        <v>0</v>
      </c>
      <c r="W71" s="436">
        <v>0</v>
      </c>
      <c r="X71" s="436">
        <v>0</v>
      </c>
      <c r="Y71" s="436">
        <v>0</v>
      </c>
      <c r="Z71" s="436">
        <v>0</v>
      </c>
      <c r="AA71" s="436">
        <v>0</v>
      </c>
      <c r="AB71" s="436">
        <v>0</v>
      </c>
      <c r="AC71" s="436">
        <v>0</v>
      </c>
      <c r="AD71" s="436">
        <v>0</v>
      </c>
      <c r="AE71" s="436">
        <v>0</v>
      </c>
      <c r="AF71" s="436">
        <v>0</v>
      </c>
      <c r="AG71" s="436">
        <v>0</v>
      </c>
      <c r="AH71" s="436">
        <v>0</v>
      </c>
      <c r="AI71" s="436">
        <v>0</v>
      </c>
      <c r="AJ71" s="436">
        <v>0</v>
      </c>
      <c r="AK71" s="436">
        <v>0</v>
      </c>
      <c r="AL71" s="436">
        <v>0</v>
      </c>
      <c r="AM71" s="436">
        <v>0</v>
      </c>
      <c r="AN71" s="436">
        <v>0</v>
      </c>
      <c r="AO71" s="436">
        <v>0</v>
      </c>
      <c r="AP71" s="436">
        <v>0</v>
      </c>
      <c r="AQ71" s="436">
        <v>0</v>
      </c>
      <c r="AR71" s="436">
        <v>0</v>
      </c>
      <c r="AS71" s="436">
        <v>0</v>
      </c>
      <c r="AT71" s="436">
        <v>0</v>
      </c>
      <c r="AU71" s="436">
        <v>0</v>
      </c>
      <c r="AV71" s="436">
        <v>0</v>
      </c>
      <c r="AW71" s="436">
        <v>0</v>
      </c>
      <c r="AX71" s="436">
        <v>0</v>
      </c>
      <c r="AY71" s="436">
        <v>0</v>
      </c>
      <c r="AZ71" s="436">
        <v>0</v>
      </c>
      <c r="BA71" s="436">
        <v>0</v>
      </c>
      <c r="BB71" s="436">
        <v>0</v>
      </c>
      <c r="BC71" s="436">
        <v>0</v>
      </c>
      <c r="BD71" s="436">
        <v>0</v>
      </c>
      <c r="BE71" s="436">
        <v>0</v>
      </c>
      <c r="BF71" s="436">
        <v>0</v>
      </c>
      <c r="BG71" s="436">
        <v>0</v>
      </c>
      <c r="BH71" s="437"/>
    </row>
    <row r="72" spans="1:60" s="52" customFormat="1" ht="54" customHeight="1">
      <c r="A72" s="419" t="s">
        <v>1172</v>
      </c>
      <c r="B72" s="420" t="s">
        <v>1173</v>
      </c>
      <c r="C72" s="416" t="s">
        <v>385</v>
      </c>
      <c r="D72" s="336" t="s">
        <v>385</v>
      </c>
      <c r="E72" s="436">
        <v>0</v>
      </c>
      <c r="F72" s="436">
        <v>0</v>
      </c>
      <c r="G72" s="436">
        <v>0</v>
      </c>
      <c r="H72" s="436">
        <v>0</v>
      </c>
      <c r="I72" s="436">
        <v>0</v>
      </c>
      <c r="J72" s="436">
        <v>0</v>
      </c>
      <c r="K72" s="436">
        <v>0</v>
      </c>
      <c r="L72" s="436">
        <v>0</v>
      </c>
      <c r="M72" s="436">
        <v>0</v>
      </c>
      <c r="N72" s="436">
        <v>0</v>
      </c>
      <c r="O72" s="436">
        <v>0</v>
      </c>
      <c r="P72" s="436">
        <v>0</v>
      </c>
      <c r="Q72" s="436">
        <v>0</v>
      </c>
      <c r="R72" s="436">
        <v>0</v>
      </c>
      <c r="S72" s="436">
        <v>0</v>
      </c>
      <c r="T72" s="436">
        <v>0</v>
      </c>
      <c r="U72" s="436">
        <v>0</v>
      </c>
      <c r="V72" s="436">
        <v>0</v>
      </c>
      <c r="W72" s="436">
        <v>0</v>
      </c>
      <c r="X72" s="436">
        <v>0</v>
      </c>
      <c r="Y72" s="436">
        <v>0</v>
      </c>
      <c r="Z72" s="436">
        <v>0</v>
      </c>
      <c r="AA72" s="436">
        <v>0</v>
      </c>
      <c r="AB72" s="436">
        <v>0</v>
      </c>
      <c r="AC72" s="436">
        <v>0</v>
      </c>
      <c r="AD72" s="436">
        <v>0</v>
      </c>
      <c r="AE72" s="436">
        <v>0</v>
      </c>
      <c r="AF72" s="436">
        <v>0</v>
      </c>
      <c r="AG72" s="436">
        <v>0</v>
      </c>
      <c r="AH72" s="436">
        <v>0</v>
      </c>
      <c r="AI72" s="436">
        <v>0</v>
      </c>
      <c r="AJ72" s="436">
        <v>0</v>
      </c>
      <c r="AK72" s="436">
        <v>0</v>
      </c>
      <c r="AL72" s="436">
        <v>0</v>
      </c>
      <c r="AM72" s="436">
        <v>0</v>
      </c>
      <c r="AN72" s="436">
        <v>0</v>
      </c>
      <c r="AO72" s="436">
        <v>0</v>
      </c>
      <c r="AP72" s="436">
        <v>0</v>
      </c>
      <c r="AQ72" s="436">
        <v>0</v>
      </c>
      <c r="AR72" s="436">
        <v>0</v>
      </c>
      <c r="AS72" s="436">
        <v>0</v>
      </c>
      <c r="AT72" s="436">
        <v>0</v>
      </c>
      <c r="AU72" s="436">
        <v>0</v>
      </c>
      <c r="AV72" s="436">
        <v>0</v>
      </c>
      <c r="AW72" s="436">
        <v>0</v>
      </c>
      <c r="AX72" s="436">
        <v>0</v>
      </c>
      <c r="AY72" s="436">
        <v>0</v>
      </c>
      <c r="AZ72" s="436">
        <v>0</v>
      </c>
      <c r="BA72" s="436">
        <v>0</v>
      </c>
      <c r="BB72" s="436">
        <v>0</v>
      </c>
      <c r="BC72" s="436">
        <v>0</v>
      </c>
      <c r="BD72" s="436">
        <v>0</v>
      </c>
      <c r="BE72" s="436">
        <v>0</v>
      </c>
      <c r="BF72" s="436">
        <v>0</v>
      </c>
      <c r="BG72" s="436">
        <v>0</v>
      </c>
      <c r="BH72" s="437"/>
    </row>
    <row r="73" spans="1:60" s="52" customFormat="1" ht="42.75">
      <c r="A73" s="390" t="s">
        <v>429</v>
      </c>
      <c r="B73" s="364" t="s">
        <v>430</v>
      </c>
      <c r="C73" s="358"/>
      <c r="D73" s="358" t="s">
        <v>385</v>
      </c>
      <c r="E73" s="399">
        <f t="shared" si="28"/>
        <v>0</v>
      </c>
      <c r="F73" s="399">
        <f t="shared" si="28"/>
        <v>0</v>
      </c>
      <c r="G73" s="399">
        <f t="shared" si="28"/>
        <v>0</v>
      </c>
      <c r="H73" s="399">
        <f t="shared" si="28"/>
        <v>0</v>
      </c>
      <c r="I73" s="399">
        <f t="shared" si="28"/>
        <v>0</v>
      </c>
      <c r="J73" s="399">
        <f t="shared" ref="J73:M73" si="206">J74+J75+J76</f>
        <v>0</v>
      </c>
      <c r="K73" s="399">
        <f t="shared" si="206"/>
        <v>0</v>
      </c>
      <c r="L73" s="399">
        <f t="shared" si="206"/>
        <v>0</v>
      </c>
      <c r="M73" s="399">
        <f t="shared" si="206"/>
        <v>0</v>
      </c>
      <c r="N73" s="399">
        <f>N74+N75+N76</f>
        <v>0</v>
      </c>
      <c r="O73" s="399">
        <f t="shared" ref="O73:R73" si="207">O74+O75+O76</f>
        <v>0</v>
      </c>
      <c r="P73" s="399">
        <f t="shared" si="207"/>
        <v>0</v>
      </c>
      <c r="Q73" s="399">
        <f t="shared" si="207"/>
        <v>0</v>
      </c>
      <c r="R73" s="399">
        <f t="shared" si="207"/>
        <v>0</v>
      </c>
      <c r="S73" s="399">
        <f>S74+S75+S76</f>
        <v>0</v>
      </c>
      <c r="T73" s="399">
        <f t="shared" ref="T73:W73" si="208">T74+T75+T76</f>
        <v>0</v>
      </c>
      <c r="U73" s="399">
        <f t="shared" si="208"/>
        <v>0</v>
      </c>
      <c r="V73" s="399">
        <f t="shared" si="208"/>
        <v>0</v>
      </c>
      <c r="W73" s="399">
        <f t="shared" si="208"/>
        <v>0</v>
      </c>
      <c r="X73" s="399">
        <f>X74+X75+X76</f>
        <v>0</v>
      </c>
      <c r="Y73" s="399">
        <f t="shared" ref="Y73" si="209">Y74+Y75+Y76</f>
        <v>0</v>
      </c>
      <c r="Z73" s="399">
        <f t="shared" ref="Z73" si="210">Z74+Z75+Z76</f>
        <v>0</v>
      </c>
      <c r="AA73" s="399">
        <f t="shared" ref="AA73" si="211">AA74+AA75+AA76</f>
        <v>0</v>
      </c>
      <c r="AB73" s="399">
        <f t="shared" ref="AB73" si="212">AB74+AB75+AB76</f>
        <v>0</v>
      </c>
      <c r="AC73" s="399">
        <f>AC74+AC75+AC76</f>
        <v>0</v>
      </c>
      <c r="AD73" s="399">
        <f t="shared" si="29"/>
        <v>0</v>
      </c>
      <c r="AE73" s="399">
        <f t="shared" si="8"/>
        <v>0</v>
      </c>
      <c r="AF73" s="399">
        <f t="shared" si="9"/>
        <v>0</v>
      </c>
      <c r="AG73" s="399">
        <f t="shared" si="10"/>
        <v>0</v>
      </c>
      <c r="AH73" s="399">
        <f t="shared" si="30"/>
        <v>0</v>
      </c>
      <c r="AI73" s="399">
        <f t="shared" ref="AI73" si="213">AI74+AI75+AI76</f>
        <v>0</v>
      </c>
      <c r="AJ73" s="399">
        <f t="shared" ref="AJ73" si="214">AJ74+AJ75+AJ76</f>
        <v>0</v>
      </c>
      <c r="AK73" s="399">
        <f t="shared" ref="AK73" si="215">AK74+AK75+AK76</f>
        <v>0</v>
      </c>
      <c r="AL73" s="399">
        <f t="shared" ref="AL73" si="216">AL74+AL75+AL76</f>
        <v>0</v>
      </c>
      <c r="AM73" s="399">
        <f>AM74+AM75+AM76</f>
        <v>0</v>
      </c>
      <c r="AN73" s="399">
        <f t="shared" ref="AN73" si="217">AN74+AN75+AN76</f>
        <v>0</v>
      </c>
      <c r="AO73" s="399">
        <f t="shared" ref="AO73" si="218">AO74+AO75+AO76</f>
        <v>0</v>
      </c>
      <c r="AP73" s="399">
        <f t="shared" ref="AP73" si="219">AP74+AP75+AP76</f>
        <v>0</v>
      </c>
      <c r="AQ73" s="399">
        <f t="shared" ref="AQ73" si="220">AQ74+AQ75+AQ76</f>
        <v>0</v>
      </c>
      <c r="AR73" s="399">
        <f>AR74+AR75+AR76</f>
        <v>0</v>
      </c>
      <c r="AS73" s="399">
        <f t="shared" ref="AS73" si="221">AS74+AS75+AS76</f>
        <v>0</v>
      </c>
      <c r="AT73" s="399">
        <f t="shared" ref="AT73" si="222">AT74+AT75+AT76</f>
        <v>0</v>
      </c>
      <c r="AU73" s="399">
        <f t="shared" ref="AU73" si="223">AU74+AU75+AU76</f>
        <v>0</v>
      </c>
      <c r="AV73" s="399">
        <f t="shared" ref="AV73" si="224">AV74+AV75+AV76</f>
        <v>0</v>
      </c>
      <c r="AW73" s="399">
        <f>AW74+AW75+AW76</f>
        <v>0</v>
      </c>
      <c r="AX73" s="399">
        <f t="shared" ref="AX73" si="225">AX74+AX75+AX76</f>
        <v>0</v>
      </c>
      <c r="AY73" s="399">
        <f t="shared" ref="AY73" si="226">AY74+AY75+AY76</f>
        <v>0</v>
      </c>
      <c r="AZ73" s="399">
        <f t="shared" ref="AZ73" si="227">AZ74+AZ75+AZ76</f>
        <v>0</v>
      </c>
      <c r="BA73" s="399">
        <f t="shared" ref="BA73" si="228">BA74+BA75+BA76</f>
        <v>0</v>
      </c>
      <c r="BB73" s="399">
        <f>BB74+BB75+BB76</f>
        <v>0</v>
      </c>
      <c r="BC73" s="399">
        <f t="shared" si="31"/>
        <v>0</v>
      </c>
      <c r="BD73" s="399">
        <f t="shared" si="32"/>
        <v>0</v>
      </c>
      <c r="BE73" s="399">
        <f t="shared" si="33"/>
        <v>0</v>
      </c>
      <c r="BF73" s="399">
        <f t="shared" si="34"/>
        <v>0</v>
      </c>
      <c r="BG73" s="399">
        <f t="shared" si="35"/>
        <v>0</v>
      </c>
      <c r="BH73" s="400"/>
    </row>
    <row r="74" spans="1:60" ht="30">
      <c r="A74" s="387" t="s">
        <v>431</v>
      </c>
      <c r="B74" s="84" t="s">
        <v>432</v>
      </c>
      <c r="C74" s="87" t="s">
        <v>433</v>
      </c>
      <c r="D74" s="86" t="s">
        <v>385</v>
      </c>
      <c r="E74" s="318">
        <f t="shared" si="28"/>
        <v>0</v>
      </c>
      <c r="F74" s="318">
        <f t="shared" si="28"/>
        <v>0</v>
      </c>
      <c r="G74" s="318">
        <f t="shared" si="28"/>
        <v>0</v>
      </c>
      <c r="H74" s="318">
        <f t="shared" si="28"/>
        <v>0</v>
      </c>
      <c r="I74" s="318">
        <f t="shared" si="28"/>
        <v>0</v>
      </c>
      <c r="J74" s="95">
        <v>0</v>
      </c>
      <c r="K74" s="95">
        <v>0</v>
      </c>
      <c r="L74" s="95">
        <v>0</v>
      </c>
      <c r="M74" s="95">
        <v>0</v>
      </c>
      <c r="N74" s="95">
        <v>0</v>
      </c>
      <c r="O74" s="95">
        <v>0</v>
      </c>
      <c r="P74" s="95">
        <v>0</v>
      </c>
      <c r="Q74" s="95">
        <v>0</v>
      </c>
      <c r="R74" s="95">
        <v>0</v>
      </c>
      <c r="S74" s="95">
        <v>0</v>
      </c>
      <c r="T74" s="95">
        <v>0</v>
      </c>
      <c r="U74" s="95">
        <v>0</v>
      </c>
      <c r="V74" s="95">
        <v>0</v>
      </c>
      <c r="W74" s="95">
        <v>0</v>
      </c>
      <c r="X74" s="95">
        <v>0</v>
      </c>
      <c r="Y74" s="95">
        <v>0</v>
      </c>
      <c r="Z74" s="95">
        <v>0</v>
      </c>
      <c r="AA74" s="95">
        <v>0</v>
      </c>
      <c r="AB74" s="95">
        <v>0</v>
      </c>
      <c r="AC74" s="95">
        <v>0</v>
      </c>
      <c r="AD74" s="318">
        <f t="shared" si="29"/>
        <v>0</v>
      </c>
      <c r="AE74" s="318">
        <f t="shared" si="8"/>
        <v>0</v>
      </c>
      <c r="AF74" s="318">
        <f t="shared" si="9"/>
        <v>0</v>
      </c>
      <c r="AG74" s="318">
        <f t="shared" si="10"/>
        <v>0</v>
      </c>
      <c r="AH74" s="318">
        <f t="shared" si="30"/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5">
        <v>0</v>
      </c>
      <c r="AO74" s="95">
        <v>0</v>
      </c>
      <c r="AP74" s="95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5">
        <v>0</v>
      </c>
      <c r="AY74" s="95">
        <v>0</v>
      </c>
      <c r="AZ74" s="95">
        <v>0</v>
      </c>
      <c r="BA74" s="95">
        <v>0</v>
      </c>
      <c r="BB74" s="95">
        <v>0</v>
      </c>
      <c r="BC74" s="318">
        <f t="shared" si="31"/>
        <v>0</v>
      </c>
      <c r="BD74" s="318">
        <f t="shared" si="32"/>
        <v>0</v>
      </c>
      <c r="BE74" s="318">
        <f t="shared" si="33"/>
        <v>0</v>
      </c>
      <c r="BF74" s="318">
        <f t="shared" si="34"/>
        <v>0</v>
      </c>
      <c r="BG74" s="318">
        <f t="shared" si="35"/>
        <v>0</v>
      </c>
      <c r="BH74" s="93"/>
    </row>
    <row r="75" spans="1:60" ht="30">
      <c r="A75" s="387" t="s">
        <v>444</v>
      </c>
      <c r="B75" s="84" t="s">
        <v>435</v>
      </c>
      <c r="C75" s="87" t="s">
        <v>436</v>
      </c>
      <c r="D75" s="86" t="s">
        <v>385</v>
      </c>
      <c r="E75" s="318">
        <f t="shared" si="28"/>
        <v>0</v>
      </c>
      <c r="F75" s="318">
        <f t="shared" si="28"/>
        <v>0</v>
      </c>
      <c r="G75" s="318">
        <f t="shared" si="28"/>
        <v>0</v>
      </c>
      <c r="H75" s="318">
        <f t="shared" si="28"/>
        <v>0</v>
      </c>
      <c r="I75" s="318">
        <f t="shared" si="28"/>
        <v>0</v>
      </c>
      <c r="J75" s="95">
        <v>0</v>
      </c>
      <c r="K75" s="95">
        <v>0</v>
      </c>
      <c r="L75" s="95">
        <v>0</v>
      </c>
      <c r="M75" s="95">
        <v>0</v>
      </c>
      <c r="N75" s="95">
        <v>0</v>
      </c>
      <c r="O75" s="95">
        <v>0</v>
      </c>
      <c r="P75" s="95">
        <v>0</v>
      </c>
      <c r="Q75" s="95">
        <v>0</v>
      </c>
      <c r="R75" s="95">
        <v>0</v>
      </c>
      <c r="S75" s="95">
        <v>0</v>
      </c>
      <c r="T75" s="95">
        <v>0</v>
      </c>
      <c r="U75" s="95">
        <v>0</v>
      </c>
      <c r="V75" s="95">
        <v>0</v>
      </c>
      <c r="W75" s="95">
        <v>0</v>
      </c>
      <c r="X75" s="95">
        <v>0</v>
      </c>
      <c r="Y75" s="95">
        <v>0</v>
      </c>
      <c r="Z75" s="95">
        <v>0</v>
      </c>
      <c r="AA75" s="95">
        <v>0</v>
      </c>
      <c r="AB75" s="95">
        <v>0</v>
      </c>
      <c r="AC75" s="95">
        <v>0</v>
      </c>
      <c r="AD75" s="318">
        <f t="shared" si="29"/>
        <v>0</v>
      </c>
      <c r="AE75" s="318">
        <f t="shared" si="8"/>
        <v>0</v>
      </c>
      <c r="AF75" s="318">
        <f t="shared" si="9"/>
        <v>0</v>
      </c>
      <c r="AG75" s="318">
        <f t="shared" si="10"/>
        <v>0</v>
      </c>
      <c r="AH75" s="318">
        <f t="shared" si="30"/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5">
        <v>0</v>
      </c>
      <c r="AO75" s="95">
        <v>0</v>
      </c>
      <c r="AP75" s="95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5">
        <v>0</v>
      </c>
      <c r="AY75" s="95">
        <v>0</v>
      </c>
      <c r="AZ75" s="95">
        <v>0</v>
      </c>
      <c r="BA75" s="95">
        <v>0</v>
      </c>
      <c r="BB75" s="95">
        <v>0</v>
      </c>
      <c r="BC75" s="318">
        <f t="shared" si="31"/>
        <v>0</v>
      </c>
      <c r="BD75" s="318">
        <f t="shared" si="32"/>
        <v>0</v>
      </c>
      <c r="BE75" s="318">
        <f t="shared" si="33"/>
        <v>0</v>
      </c>
      <c r="BF75" s="318">
        <f t="shared" si="34"/>
        <v>0</v>
      </c>
      <c r="BG75" s="318">
        <f t="shared" si="35"/>
        <v>0</v>
      </c>
      <c r="BH75" s="93"/>
    </row>
    <row r="76" spans="1:60" ht="30">
      <c r="A76" s="387" t="s">
        <v>434</v>
      </c>
      <c r="B76" s="84" t="s">
        <v>438</v>
      </c>
      <c r="C76" s="87" t="s">
        <v>439</v>
      </c>
      <c r="D76" s="86" t="s">
        <v>385</v>
      </c>
      <c r="E76" s="318">
        <f t="shared" si="28"/>
        <v>0</v>
      </c>
      <c r="F76" s="318">
        <f t="shared" si="28"/>
        <v>0</v>
      </c>
      <c r="G76" s="318">
        <f t="shared" si="28"/>
        <v>0</v>
      </c>
      <c r="H76" s="318">
        <f t="shared" si="28"/>
        <v>0</v>
      </c>
      <c r="I76" s="318">
        <f t="shared" si="28"/>
        <v>0</v>
      </c>
      <c r="J76" s="95">
        <v>0</v>
      </c>
      <c r="K76" s="95">
        <v>0</v>
      </c>
      <c r="L76" s="95">
        <v>0</v>
      </c>
      <c r="M76" s="95">
        <v>0</v>
      </c>
      <c r="N76" s="95">
        <v>0</v>
      </c>
      <c r="O76" s="95">
        <v>0</v>
      </c>
      <c r="P76" s="95">
        <v>0</v>
      </c>
      <c r="Q76" s="95">
        <v>0</v>
      </c>
      <c r="R76" s="95">
        <v>0</v>
      </c>
      <c r="S76" s="95">
        <v>0</v>
      </c>
      <c r="T76" s="95">
        <v>0</v>
      </c>
      <c r="U76" s="95">
        <v>0</v>
      </c>
      <c r="V76" s="95">
        <v>0</v>
      </c>
      <c r="W76" s="95">
        <v>0</v>
      </c>
      <c r="X76" s="95">
        <v>0</v>
      </c>
      <c r="Y76" s="95">
        <v>0</v>
      </c>
      <c r="Z76" s="95">
        <v>0</v>
      </c>
      <c r="AA76" s="95">
        <v>0</v>
      </c>
      <c r="AB76" s="95">
        <v>0</v>
      </c>
      <c r="AC76" s="95">
        <v>0</v>
      </c>
      <c r="AD76" s="318">
        <f t="shared" si="29"/>
        <v>0</v>
      </c>
      <c r="AE76" s="318">
        <f t="shared" si="8"/>
        <v>0</v>
      </c>
      <c r="AF76" s="318">
        <f t="shared" si="9"/>
        <v>0</v>
      </c>
      <c r="AG76" s="318">
        <f t="shared" si="10"/>
        <v>0</v>
      </c>
      <c r="AH76" s="318">
        <f t="shared" si="30"/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5">
        <v>0</v>
      </c>
      <c r="AO76" s="95">
        <v>0</v>
      </c>
      <c r="AP76" s="95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95">
        <v>0</v>
      </c>
      <c r="BB76" s="95">
        <v>0</v>
      </c>
      <c r="BC76" s="318">
        <f t="shared" si="31"/>
        <v>0</v>
      </c>
      <c r="BD76" s="318">
        <f t="shared" si="32"/>
        <v>0</v>
      </c>
      <c r="BE76" s="318">
        <f t="shared" si="33"/>
        <v>0</v>
      </c>
      <c r="BF76" s="318">
        <f t="shared" si="34"/>
        <v>0</v>
      </c>
      <c r="BG76" s="318">
        <f t="shared" si="35"/>
        <v>0</v>
      </c>
      <c r="BH76" s="93"/>
    </row>
    <row r="77" spans="1:60" ht="30">
      <c r="A77" s="387" t="s">
        <v>1176</v>
      </c>
      <c r="B77" s="321" t="s">
        <v>1174</v>
      </c>
      <c r="C77" s="323" t="s">
        <v>1177</v>
      </c>
      <c r="D77" s="86" t="s">
        <v>385</v>
      </c>
      <c r="E77" s="318">
        <f t="shared" ref="E77:E79" si="229">J77+O77+T77+Y77</f>
        <v>0</v>
      </c>
      <c r="F77" s="318">
        <f t="shared" ref="F77:F79" si="230">K77+P77+U77+Z77</f>
        <v>0</v>
      </c>
      <c r="G77" s="318">
        <f t="shared" ref="G77:G79" si="231">L77+Q77+V77+AA77</f>
        <v>0</v>
      </c>
      <c r="H77" s="318">
        <f t="shared" ref="H77:H79" si="232">M77+R77+W77+AB77</f>
        <v>0</v>
      </c>
      <c r="I77" s="318">
        <f t="shared" ref="I77:I79" si="233">N77+S77+X77+AC77</f>
        <v>0</v>
      </c>
      <c r="J77" s="95">
        <v>0</v>
      </c>
      <c r="K77" s="95">
        <v>0</v>
      </c>
      <c r="L77" s="95">
        <v>0</v>
      </c>
      <c r="M77" s="95">
        <v>0</v>
      </c>
      <c r="N77" s="95">
        <v>0</v>
      </c>
      <c r="O77" s="95">
        <v>0</v>
      </c>
      <c r="P77" s="95">
        <v>0</v>
      </c>
      <c r="Q77" s="95">
        <v>0</v>
      </c>
      <c r="R77" s="95">
        <v>0</v>
      </c>
      <c r="S77" s="95">
        <v>0</v>
      </c>
      <c r="T77" s="95">
        <v>0</v>
      </c>
      <c r="U77" s="95">
        <v>0</v>
      </c>
      <c r="V77" s="95">
        <v>0</v>
      </c>
      <c r="W77" s="95">
        <v>0</v>
      </c>
      <c r="X77" s="95">
        <v>0</v>
      </c>
      <c r="Y77" s="95">
        <v>0</v>
      </c>
      <c r="Z77" s="95">
        <v>0</v>
      </c>
      <c r="AA77" s="95">
        <v>0</v>
      </c>
      <c r="AB77" s="95">
        <v>0</v>
      </c>
      <c r="AC77" s="95">
        <v>0</v>
      </c>
      <c r="AD77" s="318">
        <f t="shared" ref="AD77:AD79" si="234">AI77+AN77+AS77+AX77</f>
        <v>0</v>
      </c>
      <c r="AE77" s="318">
        <f t="shared" ref="AE77:AE79" si="235">AJ77+AO77+AT77+AY77</f>
        <v>0</v>
      </c>
      <c r="AF77" s="318">
        <f t="shared" ref="AF77:AF79" si="236">AK77+AP77+AU77+AZ77</f>
        <v>0</v>
      </c>
      <c r="AG77" s="318">
        <f t="shared" ref="AG77:AG79" si="237">AL77+AQ77+AV77+BA77</f>
        <v>0</v>
      </c>
      <c r="AH77" s="318">
        <f t="shared" ref="AH77:AH79" si="238">AM77+AR77+AW77+BB77</f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5">
        <v>0</v>
      </c>
      <c r="AO77" s="95">
        <v>0</v>
      </c>
      <c r="AP77" s="95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5">
        <v>0</v>
      </c>
      <c r="AY77" s="95">
        <v>0</v>
      </c>
      <c r="AZ77" s="95">
        <v>0</v>
      </c>
      <c r="BA77" s="95">
        <v>0</v>
      </c>
      <c r="BB77" s="95">
        <v>0</v>
      </c>
      <c r="BC77" s="318">
        <f t="shared" ref="BC77:BC79" si="239">AD77-(E77-Y77)</f>
        <v>0</v>
      </c>
      <c r="BD77" s="318">
        <f t="shared" ref="BD77:BD79" si="240">AE77-(F77-Z77)</f>
        <v>0</v>
      </c>
      <c r="BE77" s="318">
        <f t="shared" ref="BE77:BE79" si="241">AF77-(G77-AA77)</f>
        <v>0</v>
      </c>
      <c r="BF77" s="318">
        <f t="shared" ref="BF77:BF79" si="242">AG77-(H77-AB77)</f>
        <v>0</v>
      </c>
      <c r="BG77" s="318">
        <f t="shared" ref="BG77:BG79" si="243">AH77-(I77-AC77)</f>
        <v>0</v>
      </c>
      <c r="BH77" s="325"/>
    </row>
    <row r="78" spans="1:60" ht="30">
      <c r="A78" s="387" t="s">
        <v>437</v>
      </c>
      <c r="B78" s="78" t="s">
        <v>1175</v>
      </c>
      <c r="C78" s="324" t="s">
        <v>1178</v>
      </c>
      <c r="D78" s="86" t="s">
        <v>385</v>
      </c>
      <c r="E78" s="318">
        <f t="shared" si="229"/>
        <v>0</v>
      </c>
      <c r="F78" s="318">
        <f t="shared" si="230"/>
        <v>0</v>
      </c>
      <c r="G78" s="318">
        <f t="shared" si="231"/>
        <v>0</v>
      </c>
      <c r="H78" s="318">
        <f t="shared" si="232"/>
        <v>0</v>
      </c>
      <c r="I78" s="318">
        <f t="shared" si="233"/>
        <v>0</v>
      </c>
      <c r="J78" s="95">
        <v>0</v>
      </c>
      <c r="K78" s="95">
        <v>0</v>
      </c>
      <c r="L78" s="95">
        <v>0</v>
      </c>
      <c r="M78" s="95">
        <v>0</v>
      </c>
      <c r="N78" s="95">
        <v>0</v>
      </c>
      <c r="O78" s="95">
        <v>0</v>
      </c>
      <c r="P78" s="95">
        <v>0</v>
      </c>
      <c r="Q78" s="95">
        <v>0</v>
      </c>
      <c r="R78" s="95">
        <v>0</v>
      </c>
      <c r="S78" s="95">
        <v>0</v>
      </c>
      <c r="T78" s="95">
        <v>0</v>
      </c>
      <c r="U78" s="95">
        <v>0</v>
      </c>
      <c r="V78" s="95">
        <v>0</v>
      </c>
      <c r="W78" s="95">
        <v>0</v>
      </c>
      <c r="X78" s="95">
        <v>0</v>
      </c>
      <c r="Y78" s="95">
        <v>0</v>
      </c>
      <c r="Z78" s="95">
        <v>0</v>
      </c>
      <c r="AA78" s="95">
        <v>0</v>
      </c>
      <c r="AB78" s="95">
        <v>0</v>
      </c>
      <c r="AC78" s="95">
        <v>0</v>
      </c>
      <c r="AD78" s="318">
        <f t="shared" si="234"/>
        <v>0</v>
      </c>
      <c r="AE78" s="318">
        <f t="shared" si="235"/>
        <v>0</v>
      </c>
      <c r="AF78" s="318">
        <f t="shared" si="236"/>
        <v>0</v>
      </c>
      <c r="AG78" s="318">
        <f t="shared" si="237"/>
        <v>0</v>
      </c>
      <c r="AH78" s="318">
        <f t="shared" si="238"/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5">
        <v>0</v>
      </c>
      <c r="AO78" s="95">
        <v>0</v>
      </c>
      <c r="AP78" s="95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5">
        <v>0</v>
      </c>
      <c r="AY78" s="95">
        <v>0</v>
      </c>
      <c r="AZ78" s="95">
        <v>0</v>
      </c>
      <c r="BA78" s="95">
        <v>0</v>
      </c>
      <c r="BB78" s="95">
        <v>0</v>
      </c>
      <c r="BC78" s="318">
        <f t="shared" si="239"/>
        <v>0</v>
      </c>
      <c r="BD78" s="318">
        <f t="shared" si="240"/>
        <v>0</v>
      </c>
      <c r="BE78" s="318">
        <f t="shared" si="241"/>
        <v>0</v>
      </c>
      <c r="BF78" s="318">
        <f t="shared" si="242"/>
        <v>0</v>
      </c>
      <c r="BG78" s="318">
        <f t="shared" si="243"/>
        <v>0</v>
      </c>
      <c r="BH78" s="325"/>
    </row>
    <row r="79" spans="1:60" ht="50.25" customHeight="1">
      <c r="A79" s="364" t="s">
        <v>489</v>
      </c>
      <c r="B79" s="364" t="s">
        <v>1196</v>
      </c>
      <c r="C79" s="364" t="s">
        <v>385</v>
      </c>
      <c r="D79" s="365" t="s">
        <v>385</v>
      </c>
      <c r="E79" s="401">
        <f t="shared" si="229"/>
        <v>0</v>
      </c>
      <c r="F79" s="401">
        <f t="shared" si="230"/>
        <v>0</v>
      </c>
      <c r="G79" s="401">
        <f t="shared" si="231"/>
        <v>0</v>
      </c>
      <c r="H79" s="401">
        <f t="shared" si="232"/>
        <v>0</v>
      </c>
      <c r="I79" s="401">
        <f t="shared" si="233"/>
        <v>0</v>
      </c>
      <c r="J79" s="402">
        <v>0</v>
      </c>
      <c r="K79" s="402">
        <v>0</v>
      </c>
      <c r="L79" s="402">
        <v>0</v>
      </c>
      <c r="M79" s="402">
        <v>0</v>
      </c>
      <c r="N79" s="402">
        <v>0</v>
      </c>
      <c r="O79" s="402">
        <v>0</v>
      </c>
      <c r="P79" s="402">
        <v>0</v>
      </c>
      <c r="Q79" s="402">
        <v>0</v>
      </c>
      <c r="R79" s="402">
        <v>0</v>
      </c>
      <c r="S79" s="402">
        <v>0</v>
      </c>
      <c r="T79" s="402">
        <v>0</v>
      </c>
      <c r="U79" s="402">
        <v>0</v>
      </c>
      <c r="V79" s="402">
        <v>0</v>
      </c>
      <c r="W79" s="402">
        <v>0</v>
      </c>
      <c r="X79" s="402">
        <v>0</v>
      </c>
      <c r="Y79" s="402">
        <v>0</v>
      </c>
      <c r="Z79" s="402">
        <v>0</v>
      </c>
      <c r="AA79" s="402">
        <v>0</v>
      </c>
      <c r="AB79" s="402">
        <v>0</v>
      </c>
      <c r="AC79" s="402">
        <v>0</v>
      </c>
      <c r="AD79" s="401">
        <f t="shared" si="234"/>
        <v>0</v>
      </c>
      <c r="AE79" s="401">
        <f t="shared" si="235"/>
        <v>0</v>
      </c>
      <c r="AF79" s="401">
        <f t="shared" si="236"/>
        <v>0</v>
      </c>
      <c r="AG79" s="401">
        <f t="shared" si="237"/>
        <v>0</v>
      </c>
      <c r="AH79" s="401">
        <f t="shared" si="238"/>
        <v>0</v>
      </c>
      <c r="AI79" s="402">
        <v>0</v>
      </c>
      <c r="AJ79" s="402">
        <v>0</v>
      </c>
      <c r="AK79" s="402">
        <v>0</v>
      </c>
      <c r="AL79" s="402">
        <v>0</v>
      </c>
      <c r="AM79" s="402">
        <v>0</v>
      </c>
      <c r="AN79" s="402">
        <v>0</v>
      </c>
      <c r="AO79" s="402">
        <v>0</v>
      </c>
      <c r="AP79" s="402">
        <v>0</v>
      </c>
      <c r="AQ79" s="402">
        <v>0</v>
      </c>
      <c r="AR79" s="402">
        <v>0</v>
      </c>
      <c r="AS79" s="402">
        <v>0</v>
      </c>
      <c r="AT79" s="402">
        <v>0</v>
      </c>
      <c r="AU79" s="402">
        <v>0</v>
      </c>
      <c r="AV79" s="402">
        <v>0</v>
      </c>
      <c r="AW79" s="402">
        <v>0</v>
      </c>
      <c r="AX79" s="402">
        <v>0</v>
      </c>
      <c r="AY79" s="402">
        <v>0</v>
      </c>
      <c r="AZ79" s="402">
        <v>0</v>
      </c>
      <c r="BA79" s="402">
        <v>0</v>
      </c>
      <c r="BB79" s="402">
        <v>0</v>
      </c>
      <c r="BC79" s="401">
        <f t="shared" si="239"/>
        <v>0</v>
      </c>
      <c r="BD79" s="401">
        <f t="shared" si="240"/>
        <v>0</v>
      </c>
      <c r="BE79" s="401">
        <f t="shared" si="241"/>
        <v>0</v>
      </c>
      <c r="BF79" s="401">
        <f t="shared" si="242"/>
        <v>0</v>
      </c>
      <c r="BG79" s="401">
        <f t="shared" si="243"/>
        <v>0</v>
      </c>
      <c r="BH79" s="400"/>
    </row>
    <row r="80" spans="1:60" ht="34.5" customHeight="1">
      <c r="A80" s="390" t="s">
        <v>440</v>
      </c>
      <c r="B80" s="364" t="s">
        <v>441</v>
      </c>
      <c r="C80" s="364" t="s">
        <v>385</v>
      </c>
      <c r="D80" s="365" t="s">
        <v>385</v>
      </c>
      <c r="E80" s="401">
        <f t="shared" si="28"/>
        <v>0</v>
      </c>
      <c r="F80" s="401">
        <f t="shared" si="28"/>
        <v>0</v>
      </c>
      <c r="G80" s="401">
        <f t="shared" si="28"/>
        <v>0</v>
      </c>
      <c r="H80" s="401">
        <f t="shared" si="28"/>
        <v>0</v>
      </c>
      <c r="I80" s="401">
        <f t="shared" si="28"/>
        <v>0</v>
      </c>
      <c r="J80" s="402">
        <v>0</v>
      </c>
      <c r="K80" s="402">
        <v>0</v>
      </c>
      <c r="L80" s="402">
        <v>0</v>
      </c>
      <c r="M80" s="402">
        <v>0</v>
      </c>
      <c r="N80" s="402">
        <v>0</v>
      </c>
      <c r="O80" s="402">
        <v>0</v>
      </c>
      <c r="P80" s="402">
        <v>0</v>
      </c>
      <c r="Q80" s="402">
        <v>0</v>
      </c>
      <c r="R80" s="402">
        <v>0</v>
      </c>
      <c r="S80" s="402">
        <v>0</v>
      </c>
      <c r="T80" s="402">
        <v>0</v>
      </c>
      <c r="U80" s="402">
        <v>0</v>
      </c>
      <c r="V80" s="402">
        <v>0</v>
      </c>
      <c r="W80" s="402">
        <v>0</v>
      </c>
      <c r="X80" s="402">
        <v>0</v>
      </c>
      <c r="Y80" s="402">
        <v>0</v>
      </c>
      <c r="Z80" s="402">
        <v>0</v>
      </c>
      <c r="AA80" s="402">
        <v>0</v>
      </c>
      <c r="AB80" s="402">
        <v>0</v>
      </c>
      <c r="AC80" s="402">
        <v>0</v>
      </c>
      <c r="AD80" s="401">
        <f t="shared" si="29"/>
        <v>0</v>
      </c>
      <c r="AE80" s="401">
        <f t="shared" si="8"/>
        <v>0</v>
      </c>
      <c r="AF80" s="401">
        <f t="shared" si="9"/>
        <v>0</v>
      </c>
      <c r="AG80" s="401">
        <f t="shared" si="10"/>
        <v>0</v>
      </c>
      <c r="AH80" s="401">
        <f t="shared" si="30"/>
        <v>0</v>
      </c>
      <c r="AI80" s="402">
        <v>0</v>
      </c>
      <c r="AJ80" s="402">
        <v>0</v>
      </c>
      <c r="AK80" s="402">
        <v>0</v>
      </c>
      <c r="AL80" s="402">
        <v>0</v>
      </c>
      <c r="AM80" s="402">
        <v>0</v>
      </c>
      <c r="AN80" s="402">
        <v>0</v>
      </c>
      <c r="AO80" s="402">
        <v>0</v>
      </c>
      <c r="AP80" s="402">
        <v>0</v>
      </c>
      <c r="AQ80" s="402">
        <v>0</v>
      </c>
      <c r="AR80" s="402">
        <v>0</v>
      </c>
      <c r="AS80" s="402">
        <v>0</v>
      </c>
      <c r="AT80" s="402">
        <v>0</v>
      </c>
      <c r="AU80" s="402">
        <v>0</v>
      </c>
      <c r="AV80" s="402">
        <v>0</v>
      </c>
      <c r="AW80" s="402">
        <v>0</v>
      </c>
      <c r="AX80" s="402">
        <v>0</v>
      </c>
      <c r="AY80" s="402">
        <v>0</v>
      </c>
      <c r="AZ80" s="402">
        <v>0</v>
      </c>
      <c r="BA80" s="402">
        <v>0</v>
      </c>
      <c r="BB80" s="402">
        <v>0</v>
      </c>
      <c r="BC80" s="401">
        <f t="shared" si="31"/>
        <v>0</v>
      </c>
      <c r="BD80" s="401">
        <f t="shared" si="32"/>
        <v>0</v>
      </c>
      <c r="BE80" s="401">
        <f t="shared" si="33"/>
        <v>0</v>
      </c>
      <c r="BF80" s="401">
        <f t="shared" si="34"/>
        <v>0</v>
      </c>
      <c r="BG80" s="401">
        <f t="shared" si="35"/>
        <v>0</v>
      </c>
      <c r="BH80" s="403" t="s">
        <v>284</v>
      </c>
    </row>
    <row r="81" spans="1:60" ht="28.5" customHeight="1">
      <c r="A81" s="544" t="s">
        <v>31</v>
      </c>
      <c r="B81" s="544"/>
      <c r="C81" s="544"/>
      <c r="D81" s="404" t="s">
        <v>284</v>
      </c>
      <c r="E81" s="404" t="s">
        <v>284</v>
      </c>
      <c r="F81" s="404" t="s">
        <v>284</v>
      </c>
      <c r="G81" s="404" t="s">
        <v>284</v>
      </c>
      <c r="H81" s="404" t="s">
        <v>284</v>
      </c>
      <c r="I81" s="404" t="s">
        <v>284</v>
      </c>
      <c r="J81" s="404" t="s">
        <v>284</v>
      </c>
      <c r="K81" s="404" t="s">
        <v>284</v>
      </c>
      <c r="L81" s="404" t="s">
        <v>284</v>
      </c>
      <c r="M81" s="404" t="s">
        <v>284</v>
      </c>
      <c r="N81" s="404" t="s">
        <v>284</v>
      </c>
      <c r="O81" s="404" t="s">
        <v>284</v>
      </c>
      <c r="P81" s="404" t="s">
        <v>284</v>
      </c>
      <c r="Q81" s="404" t="s">
        <v>284</v>
      </c>
      <c r="R81" s="404" t="s">
        <v>284</v>
      </c>
      <c r="S81" s="404" t="s">
        <v>284</v>
      </c>
      <c r="T81" s="404" t="s">
        <v>284</v>
      </c>
      <c r="U81" s="404" t="s">
        <v>284</v>
      </c>
      <c r="V81" s="404" t="s">
        <v>284</v>
      </c>
      <c r="W81" s="404" t="s">
        <v>284</v>
      </c>
      <c r="X81" s="404" t="s">
        <v>284</v>
      </c>
      <c r="Y81" s="404" t="s">
        <v>284</v>
      </c>
      <c r="Z81" s="404" t="s">
        <v>284</v>
      </c>
      <c r="AA81" s="404" t="s">
        <v>284</v>
      </c>
      <c r="AB81" s="404" t="s">
        <v>284</v>
      </c>
      <c r="AC81" s="404" t="s">
        <v>284</v>
      </c>
      <c r="AD81" s="404" t="s">
        <v>284</v>
      </c>
      <c r="AE81" s="404" t="s">
        <v>284</v>
      </c>
      <c r="AF81" s="404" t="s">
        <v>284</v>
      </c>
      <c r="AG81" s="404" t="s">
        <v>284</v>
      </c>
      <c r="AH81" s="404" t="s">
        <v>284</v>
      </c>
      <c r="AI81" s="404" t="s">
        <v>284</v>
      </c>
      <c r="AJ81" s="404" t="s">
        <v>284</v>
      </c>
      <c r="AK81" s="404" t="s">
        <v>284</v>
      </c>
      <c r="AL81" s="404" t="s">
        <v>284</v>
      </c>
      <c r="AM81" s="404" t="s">
        <v>284</v>
      </c>
      <c r="AN81" s="404" t="s">
        <v>284</v>
      </c>
      <c r="AO81" s="404" t="s">
        <v>284</v>
      </c>
      <c r="AP81" s="404" t="s">
        <v>284</v>
      </c>
      <c r="AQ81" s="404" t="s">
        <v>284</v>
      </c>
      <c r="AR81" s="404" t="s">
        <v>284</v>
      </c>
      <c r="AS81" s="404" t="s">
        <v>284</v>
      </c>
      <c r="AT81" s="404" t="s">
        <v>284</v>
      </c>
      <c r="AU81" s="404" t="s">
        <v>284</v>
      </c>
      <c r="AV81" s="404" t="s">
        <v>284</v>
      </c>
      <c r="AW81" s="404" t="s">
        <v>284</v>
      </c>
      <c r="AX81" s="404" t="s">
        <v>284</v>
      </c>
      <c r="AY81" s="404" t="s">
        <v>284</v>
      </c>
      <c r="AZ81" s="404" t="s">
        <v>284</v>
      </c>
      <c r="BA81" s="404" t="s">
        <v>284</v>
      </c>
      <c r="BB81" s="404" t="s">
        <v>284</v>
      </c>
      <c r="BC81" s="404" t="s">
        <v>284</v>
      </c>
      <c r="BD81" s="404" t="s">
        <v>284</v>
      </c>
      <c r="BE81" s="404" t="s">
        <v>284</v>
      </c>
      <c r="BF81" s="404" t="s">
        <v>284</v>
      </c>
      <c r="BG81" s="404" t="s">
        <v>284</v>
      </c>
      <c r="BH81" s="404" t="s">
        <v>284</v>
      </c>
    </row>
    <row r="82" spans="1:60">
      <c r="A82" s="2"/>
    </row>
    <row r="83" spans="1:60">
      <c r="A83" s="2"/>
    </row>
  </sheetData>
  <mergeCells count="32">
    <mergeCell ref="A81:C81"/>
    <mergeCell ref="A16:A19"/>
    <mergeCell ref="B16:B19"/>
    <mergeCell ref="C16:C19"/>
    <mergeCell ref="D16:D19"/>
    <mergeCell ref="BH16:BH19"/>
    <mergeCell ref="E17:AC17"/>
    <mergeCell ref="AD17:BB17"/>
    <mergeCell ref="E18:I18"/>
    <mergeCell ref="J18:N18"/>
    <mergeCell ref="O18:S18"/>
    <mergeCell ref="T18:X18"/>
    <mergeCell ref="Y18:AC18"/>
    <mergeCell ref="E16:BB16"/>
    <mergeCell ref="BC16:BG18"/>
    <mergeCell ref="AN18:AR18"/>
    <mergeCell ref="AS18:AW18"/>
    <mergeCell ref="AX18:BB18"/>
    <mergeCell ref="AD18:AH18"/>
    <mergeCell ref="AI18:AM18"/>
    <mergeCell ref="BE1:BG1"/>
    <mergeCell ref="BE2:BH2"/>
    <mergeCell ref="BE3:BH3"/>
    <mergeCell ref="A5:T5"/>
    <mergeCell ref="A4:BH4"/>
    <mergeCell ref="A6:T6"/>
    <mergeCell ref="A7:T7"/>
    <mergeCell ref="A8:T8"/>
    <mergeCell ref="A9:T9"/>
    <mergeCell ref="A12:T12"/>
    <mergeCell ref="A10:T10"/>
    <mergeCell ref="A11:T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3"/>
  <sheetViews>
    <sheetView topLeftCell="A48" zoomScale="80" zoomScaleNormal="80" workbookViewId="0">
      <selection activeCell="AF41" sqref="AF41"/>
    </sheetView>
  </sheetViews>
  <sheetFormatPr defaultRowHeight="15"/>
  <cols>
    <col min="1" max="1" width="8.5703125" customWidth="1"/>
    <col min="2" max="2" width="47.42578125" customWidth="1"/>
    <col min="3" max="3" width="15.28515625" customWidth="1"/>
    <col min="4" max="4" width="17.42578125" customWidth="1"/>
    <col min="11" max="11" width="10" customWidth="1"/>
    <col min="16" max="16" width="9.7109375" customWidth="1"/>
    <col min="21" max="21" width="9.85546875" customWidth="1"/>
    <col min="25" max="25" width="9.140625" customWidth="1"/>
    <col min="26" max="26" width="9.85546875" customWidth="1"/>
    <col min="27" max="29" width="9.140625" customWidth="1"/>
    <col min="30" max="30" width="13.85546875" customWidth="1"/>
    <col min="32" max="32" width="10.140625" customWidth="1"/>
    <col min="37" max="37" width="10.7109375" customWidth="1"/>
    <col min="42" max="42" width="10.85546875" customWidth="1"/>
    <col min="51" max="55" width="9.140625" customWidth="1"/>
  </cols>
  <sheetData>
    <row r="1" spans="1:56" ht="21" customHeight="1">
      <c r="AZ1" s="514" t="s">
        <v>224</v>
      </c>
      <c r="BA1" s="514"/>
      <c r="BB1" s="514"/>
      <c r="BC1" s="514"/>
    </row>
    <row r="2" spans="1:56" ht="18" customHeight="1">
      <c r="AZ2" s="514" t="s">
        <v>19</v>
      </c>
      <c r="BA2" s="514"/>
      <c r="BB2" s="514"/>
      <c r="BC2" s="514"/>
    </row>
    <row r="3" spans="1:56" ht="15" customHeight="1">
      <c r="AZ3" s="514" t="s">
        <v>20</v>
      </c>
      <c r="BA3" s="514"/>
      <c r="BB3" s="514"/>
      <c r="BC3" s="514"/>
    </row>
    <row r="4" spans="1:56" ht="14.25" customHeight="1">
      <c r="A4" s="499" t="s">
        <v>225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9"/>
      <c r="AQ4" s="499"/>
      <c r="AR4" s="499"/>
      <c r="AS4" s="499"/>
      <c r="AT4" s="499"/>
      <c r="AU4" s="499"/>
      <c r="AV4" s="499"/>
      <c r="AW4" s="499"/>
      <c r="AX4" s="499"/>
      <c r="AY4" s="499"/>
      <c r="AZ4" s="499"/>
      <c r="BA4" s="499"/>
      <c r="BB4" s="499"/>
      <c r="BC4" s="499"/>
    </row>
    <row r="5" spans="1:56" ht="18" customHeight="1">
      <c r="A5" s="499" t="s">
        <v>1186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499"/>
      <c r="AQ5" s="499"/>
      <c r="AR5" s="499"/>
      <c r="AS5" s="499"/>
      <c r="AT5" s="499"/>
      <c r="AU5" s="499"/>
      <c r="AV5" s="499"/>
      <c r="AW5" s="499"/>
      <c r="AX5" s="499"/>
      <c r="AY5" s="499"/>
      <c r="AZ5" s="499"/>
      <c r="BA5" s="499"/>
      <c r="BB5" s="499"/>
      <c r="BC5" s="499"/>
    </row>
    <row r="6" spans="1:56" ht="18.75" customHeight="1">
      <c r="A6" s="499" t="s">
        <v>307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9"/>
      <c r="AD6" s="499"/>
      <c r="AE6" s="499"/>
      <c r="AF6" s="499"/>
      <c r="AG6" s="499"/>
      <c r="AH6" s="499"/>
      <c r="AI6" s="499"/>
      <c r="AJ6" s="499"/>
      <c r="AK6" s="499"/>
      <c r="AL6" s="499"/>
      <c r="AM6" s="499"/>
      <c r="AN6" s="499"/>
      <c r="AO6" s="499"/>
      <c r="AP6" s="499"/>
      <c r="AQ6" s="499"/>
      <c r="AR6" s="499"/>
      <c r="AS6" s="499"/>
      <c r="AT6" s="499"/>
      <c r="AU6" s="499"/>
      <c r="AV6" s="499"/>
      <c r="AW6" s="499"/>
      <c r="AX6" s="499"/>
      <c r="AY6" s="499"/>
      <c r="AZ6" s="499"/>
      <c r="BA6" s="499"/>
      <c r="BB6" s="499"/>
      <c r="BC6" s="499"/>
    </row>
    <row r="7" spans="1:56" ht="20.25" customHeight="1">
      <c r="A7" s="500" t="s">
        <v>304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  <c r="Y7" s="500"/>
      <c r="Z7" s="500"/>
      <c r="AA7" s="500"/>
      <c r="AB7" s="500"/>
      <c r="AC7" s="500"/>
      <c r="AD7" s="500"/>
      <c r="AE7" s="500"/>
      <c r="AF7" s="500"/>
      <c r="AG7" s="500"/>
      <c r="AH7" s="500"/>
      <c r="AI7" s="500"/>
      <c r="AJ7" s="500"/>
      <c r="AK7" s="500"/>
      <c r="AL7" s="500"/>
      <c r="AM7" s="500"/>
      <c r="AN7" s="500"/>
      <c r="AO7" s="500"/>
      <c r="AP7" s="500"/>
      <c r="AQ7" s="500"/>
      <c r="AR7" s="500"/>
      <c r="AS7" s="500"/>
      <c r="AT7" s="500"/>
      <c r="AU7" s="500"/>
      <c r="AV7" s="500"/>
      <c r="AW7" s="500"/>
      <c r="AX7" s="500"/>
      <c r="AY7" s="500"/>
      <c r="AZ7" s="500"/>
      <c r="BA7" s="500"/>
      <c r="BB7" s="500"/>
      <c r="BC7" s="500"/>
    </row>
    <row r="8" spans="1:56" ht="15" customHeight="1">
      <c r="A8" s="499" t="s">
        <v>1190</v>
      </c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9"/>
      <c r="AE8" s="499"/>
      <c r="AF8" s="499"/>
      <c r="AG8" s="499"/>
      <c r="AH8" s="499"/>
      <c r="AI8" s="499"/>
      <c r="AJ8" s="499"/>
      <c r="AK8" s="499"/>
      <c r="AL8" s="499"/>
      <c r="AM8" s="499"/>
      <c r="AN8" s="499"/>
      <c r="AO8" s="499"/>
      <c r="AP8" s="499"/>
      <c r="AQ8" s="499"/>
      <c r="AR8" s="499"/>
      <c r="AS8" s="499"/>
      <c r="AT8" s="499"/>
      <c r="AU8" s="499"/>
      <c r="AV8" s="499"/>
      <c r="AW8" s="499"/>
      <c r="AX8" s="499"/>
      <c r="AY8" s="499"/>
      <c r="AZ8" s="499"/>
      <c r="BA8" s="499"/>
      <c r="BB8" s="499"/>
      <c r="BC8" s="499"/>
    </row>
    <row r="9" spans="1:56" ht="18.75" customHeight="1">
      <c r="A9" s="504" t="s">
        <v>1194</v>
      </c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</row>
    <row r="10" spans="1:56" ht="29.25" customHeight="1">
      <c r="A10" s="520" t="s">
        <v>1192</v>
      </c>
      <c r="B10" s="520"/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0"/>
      <c r="N10" s="520"/>
      <c r="O10" s="520"/>
      <c r="P10" s="520"/>
      <c r="Q10" s="520"/>
      <c r="R10" s="520"/>
      <c r="S10" s="520"/>
      <c r="T10" s="520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</row>
    <row r="11" spans="1:56" ht="27" customHeight="1">
      <c r="A11" s="520" t="s">
        <v>1193</v>
      </c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P11" s="520"/>
      <c r="Q11" s="520"/>
      <c r="R11" s="520"/>
      <c r="S11" s="520"/>
      <c r="T11" s="520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</row>
    <row r="12" spans="1:56" s="17" customFormat="1" ht="20.25" customHeight="1">
      <c r="A12" s="561" t="s">
        <v>22</v>
      </c>
      <c r="B12" s="561"/>
      <c r="C12" s="561"/>
      <c r="D12" s="561"/>
      <c r="E12" s="561"/>
      <c r="F12" s="561"/>
      <c r="G12" s="561"/>
      <c r="H12" s="561"/>
      <c r="I12" s="561"/>
      <c r="J12" s="561"/>
      <c r="K12" s="561"/>
      <c r="L12" s="561"/>
      <c r="M12" s="561"/>
      <c r="N12" s="561"/>
      <c r="O12" s="561"/>
      <c r="P12" s="561"/>
      <c r="Q12" s="561"/>
      <c r="R12" s="561"/>
      <c r="S12" s="561"/>
      <c r="T12" s="561"/>
      <c r="U12" s="561"/>
      <c r="V12" s="561"/>
      <c r="W12" s="561"/>
      <c r="X12" s="561"/>
      <c r="Y12" s="561"/>
      <c r="Z12" s="561"/>
      <c r="AA12" s="561"/>
      <c r="AB12" s="561"/>
      <c r="AC12" s="561"/>
      <c r="AD12" s="561"/>
      <c r="AE12" s="561"/>
      <c r="AF12" s="561"/>
      <c r="AG12" s="561"/>
      <c r="AH12" s="561"/>
      <c r="AI12" s="561"/>
      <c r="AJ12" s="561"/>
      <c r="AK12" s="561"/>
      <c r="AL12" s="561"/>
      <c r="AM12" s="561"/>
      <c r="AN12" s="561"/>
      <c r="AO12" s="561"/>
      <c r="AP12" s="561"/>
      <c r="AQ12" s="561"/>
      <c r="AR12" s="561"/>
      <c r="AS12" s="561"/>
      <c r="AT12" s="561"/>
      <c r="AU12" s="561"/>
      <c r="AV12" s="561"/>
      <c r="AW12" s="561"/>
      <c r="AX12" s="561"/>
      <c r="AY12" s="561"/>
      <c r="AZ12" s="561"/>
      <c r="BA12" s="561"/>
      <c r="BB12" s="561"/>
      <c r="BC12" s="561"/>
    </row>
    <row r="13" spans="1:56" s="17" customFormat="1" ht="20.25" hidden="1" customHeight="1">
      <c r="A13" s="304"/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</row>
    <row r="14" spans="1:56" s="17" customFormat="1" ht="14.25" hidden="1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</row>
    <row r="15" spans="1:56" ht="14.2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</row>
    <row r="16" spans="1:56" s="52" customFormat="1" ht="36" customHeight="1">
      <c r="A16" s="530" t="s">
        <v>0</v>
      </c>
      <c r="B16" s="530" t="s">
        <v>1</v>
      </c>
      <c r="C16" s="530" t="s">
        <v>2</v>
      </c>
      <c r="D16" s="530" t="s">
        <v>1122</v>
      </c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0"/>
      <c r="Z16" s="530"/>
      <c r="AA16" s="530"/>
      <c r="AB16" s="530"/>
      <c r="AC16" s="530"/>
      <c r="AD16" s="530" t="s">
        <v>1112</v>
      </c>
      <c r="AE16" s="530"/>
      <c r="AF16" s="530"/>
      <c r="AG16" s="530"/>
      <c r="AH16" s="530"/>
      <c r="AI16" s="530"/>
      <c r="AJ16" s="530"/>
      <c r="AK16" s="530"/>
      <c r="AL16" s="530"/>
      <c r="AM16" s="530"/>
      <c r="AN16" s="530"/>
      <c r="AO16" s="530"/>
      <c r="AP16" s="530"/>
      <c r="AQ16" s="530"/>
      <c r="AR16" s="530"/>
      <c r="AS16" s="530"/>
      <c r="AT16" s="530"/>
      <c r="AU16" s="530"/>
      <c r="AV16" s="530"/>
      <c r="AW16" s="530"/>
      <c r="AX16" s="530"/>
      <c r="AY16" s="530"/>
      <c r="AZ16" s="530"/>
      <c r="BA16" s="530"/>
      <c r="BB16" s="530"/>
      <c r="BC16" s="530"/>
      <c r="BD16" s="110"/>
    </row>
    <row r="17" spans="1:56" s="52" customFormat="1">
      <c r="A17" s="530"/>
      <c r="B17" s="530"/>
      <c r="C17" s="530"/>
      <c r="D17" s="49" t="s">
        <v>6</v>
      </c>
      <c r="E17" s="530" t="s">
        <v>7</v>
      </c>
      <c r="F17" s="530"/>
      <c r="G17" s="530"/>
      <c r="H17" s="530"/>
      <c r="I17" s="530"/>
      <c r="J17" s="530"/>
      <c r="K17" s="530"/>
      <c r="L17" s="530"/>
      <c r="M17" s="530"/>
      <c r="N17" s="530"/>
      <c r="O17" s="530"/>
      <c r="P17" s="530"/>
      <c r="Q17" s="530"/>
      <c r="R17" s="530"/>
      <c r="S17" s="530"/>
      <c r="T17" s="530"/>
      <c r="U17" s="530"/>
      <c r="V17" s="530"/>
      <c r="W17" s="530"/>
      <c r="X17" s="530"/>
      <c r="Y17" s="530"/>
      <c r="Z17" s="530"/>
      <c r="AA17" s="530"/>
      <c r="AB17" s="530"/>
      <c r="AC17" s="530"/>
      <c r="AD17" s="49" t="s">
        <v>6</v>
      </c>
      <c r="AE17" s="530" t="s">
        <v>7</v>
      </c>
      <c r="AF17" s="530"/>
      <c r="AG17" s="530"/>
      <c r="AH17" s="530"/>
      <c r="AI17" s="530"/>
      <c r="AJ17" s="530"/>
      <c r="AK17" s="530"/>
      <c r="AL17" s="530"/>
      <c r="AM17" s="530"/>
      <c r="AN17" s="530"/>
      <c r="AO17" s="530"/>
      <c r="AP17" s="530"/>
      <c r="AQ17" s="530"/>
      <c r="AR17" s="530"/>
      <c r="AS17" s="530"/>
      <c r="AT17" s="530"/>
      <c r="AU17" s="530"/>
      <c r="AV17" s="530"/>
      <c r="AW17" s="530"/>
      <c r="AX17" s="530"/>
      <c r="AY17" s="530"/>
      <c r="AZ17" s="530"/>
      <c r="BA17" s="530"/>
      <c r="BB17" s="530"/>
      <c r="BC17" s="530"/>
      <c r="BD17" s="110"/>
    </row>
    <row r="18" spans="1:56" s="52" customFormat="1">
      <c r="A18" s="530"/>
      <c r="B18" s="530"/>
      <c r="C18" s="530"/>
      <c r="D18" s="529" t="s">
        <v>109</v>
      </c>
      <c r="E18" s="530" t="s">
        <v>109</v>
      </c>
      <c r="F18" s="530"/>
      <c r="G18" s="530"/>
      <c r="H18" s="530"/>
      <c r="I18" s="530"/>
      <c r="J18" s="530" t="s">
        <v>110</v>
      </c>
      <c r="K18" s="530"/>
      <c r="L18" s="530"/>
      <c r="M18" s="530"/>
      <c r="N18" s="530"/>
      <c r="O18" s="530" t="s">
        <v>111</v>
      </c>
      <c r="P18" s="530"/>
      <c r="Q18" s="530"/>
      <c r="R18" s="530"/>
      <c r="S18" s="530"/>
      <c r="T18" s="530" t="s">
        <v>226</v>
      </c>
      <c r="U18" s="530"/>
      <c r="V18" s="530"/>
      <c r="W18" s="530"/>
      <c r="X18" s="530"/>
      <c r="Y18" s="530" t="s">
        <v>113</v>
      </c>
      <c r="Z18" s="530"/>
      <c r="AA18" s="530"/>
      <c r="AB18" s="530"/>
      <c r="AC18" s="530"/>
      <c r="AD18" s="529" t="s">
        <v>109</v>
      </c>
      <c r="AE18" s="530" t="s">
        <v>109</v>
      </c>
      <c r="AF18" s="530"/>
      <c r="AG18" s="530"/>
      <c r="AH18" s="530"/>
      <c r="AI18" s="530"/>
      <c r="AJ18" s="530" t="s">
        <v>110</v>
      </c>
      <c r="AK18" s="530"/>
      <c r="AL18" s="530"/>
      <c r="AM18" s="530"/>
      <c r="AN18" s="530"/>
      <c r="AO18" s="530" t="s">
        <v>111</v>
      </c>
      <c r="AP18" s="530"/>
      <c r="AQ18" s="530"/>
      <c r="AR18" s="530"/>
      <c r="AS18" s="530"/>
      <c r="AT18" s="530" t="s">
        <v>112</v>
      </c>
      <c r="AU18" s="530"/>
      <c r="AV18" s="530"/>
      <c r="AW18" s="530"/>
      <c r="AX18" s="530"/>
      <c r="AY18" s="530" t="s">
        <v>113</v>
      </c>
      <c r="AZ18" s="530"/>
      <c r="BA18" s="530"/>
      <c r="BB18" s="530"/>
      <c r="BC18" s="530"/>
    </row>
    <row r="19" spans="1:56" s="52" customFormat="1" ht="129.75" customHeight="1">
      <c r="A19" s="530"/>
      <c r="B19" s="530"/>
      <c r="C19" s="530"/>
      <c r="D19" s="529"/>
      <c r="E19" s="49" t="s">
        <v>227</v>
      </c>
      <c r="F19" s="49" t="s">
        <v>228</v>
      </c>
      <c r="G19" s="49" t="s">
        <v>229</v>
      </c>
      <c r="H19" s="49" t="s">
        <v>230</v>
      </c>
      <c r="I19" s="49" t="s">
        <v>231</v>
      </c>
      <c r="J19" s="49" t="s">
        <v>232</v>
      </c>
      <c r="K19" s="49" t="s">
        <v>228</v>
      </c>
      <c r="L19" s="49" t="s">
        <v>229</v>
      </c>
      <c r="M19" s="49" t="s">
        <v>230</v>
      </c>
      <c r="N19" s="49" t="s">
        <v>231</v>
      </c>
      <c r="O19" s="49" t="s">
        <v>232</v>
      </c>
      <c r="P19" s="49" t="s">
        <v>233</v>
      </c>
      <c r="Q19" s="49" t="s">
        <v>229</v>
      </c>
      <c r="R19" s="49" t="s">
        <v>230</v>
      </c>
      <c r="S19" s="49" t="s">
        <v>231</v>
      </c>
      <c r="T19" s="49" t="s">
        <v>232</v>
      </c>
      <c r="U19" s="49" t="s">
        <v>228</v>
      </c>
      <c r="V19" s="49" t="s">
        <v>229</v>
      </c>
      <c r="W19" s="49" t="s">
        <v>230</v>
      </c>
      <c r="X19" s="49" t="s">
        <v>231</v>
      </c>
      <c r="Y19" s="49" t="s">
        <v>232</v>
      </c>
      <c r="Z19" s="49" t="s">
        <v>228</v>
      </c>
      <c r="AA19" s="49" t="s">
        <v>229</v>
      </c>
      <c r="AB19" s="49" t="s">
        <v>230</v>
      </c>
      <c r="AC19" s="49" t="s">
        <v>231</v>
      </c>
      <c r="AD19" s="529"/>
      <c r="AE19" s="49" t="s">
        <v>232</v>
      </c>
      <c r="AF19" s="49" t="s">
        <v>228</v>
      </c>
      <c r="AG19" s="49" t="s">
        <v>229</v>
      </c>
      <c r="AH19" s="49" t="s">
        <v>230</v>
      </c>
      <c r="AI19" s="49" t="s">
        <v>231</v>
      </c>
      <c r="AJ19" s="49" t="s">
        <v>232</v>
      </c>
      <c r="AK19" s="49" t="s">
        <v>228</v>
      </c>
      <c r="AL19" s="49" t="s">
        <v>229</v>
      </c>
      <c r="AM19" s="49" t="s">
        <v>230</v>
      </c>
      <c r="AN19" s="49" t="s">
        <v>231</v>
      </c>
      <c r="AO19" s="49" t="s">
        <v>232</v>
      </c>
      <c r="AP19" s="49" t="s">
        <v>228</v>
      </c>
      <c r="AQ19" s="49" t="s">
        <v>229</v>
      </c>
      <c r="AR19" s="49" t="s">
        <v>230</v>
      </c>
      <c r="AS19" s="49" t="s">
        <v>231</v>
      </c>
      <c r="AT19" s="49" t="s">
        <v>232</v>
      </c>
      <c r="AU19" s="49" t="s">
        <v>228</v>
      </c>
      <c r="AV19" s="49" t="s">
        <v>229</v>
      </c>
      <c r="AW19" s="49" t="s">
        <v>230</v>
      </c>
      <c r="AX19" s="49" t="s">
        <v>231</v>
      </c>
      <c r="AY19" s="49" t="s">
        <v>232</v>
      </c>
      <c r="AZ19" s="49" t="s">
        <v>228</v>
      </c>
      <c r="BA19" s="49" t="s">
        <v>229</v>
      </c>
      <c r="BB19" s="49" t="s">
        <v>230</v>
      </c>
      <c r="BC19" s="49" t="s">
        <v>231</v>
      </c>
    </row>
    <row r="20" spans="1:56" s="52" customFormat="1">
      <c r="A20" s="49">
        <v>1</v>
      </c>
      <c r="B20" s="49">
        <v>2</v>
      </c>
      <c r="C20" s="49">
        <v>3</v>
      </c>
      <c r="D20" s="49">
        <v>4</v>
      </c>
      <c r="E20" s="49" t="s">
        <v>115</v>
      </c>
      <c r="F20" s="49" t="s">
        <v>116</v>
      </c>
      <c r="G20" s="49" t="s">
        <v>117</v>
      </c>
      <c r="H20" s="49" t="s">
        <v>118</v>
      </c>
      <c r="I20" s="49" t="s">
        <v>119</v>
      </c>
      <c r="J20" s="49" t="s">
        <v>122</v>
      </c>
      <c r="K20" s="49" t="s">
        <v>123</v>
      </c>
      <c r="L20" s="49" t="s">
        <v>124</v>
      </c>
      <c r="M20" s="49" t="s">
        <v>125</v>
      </c>
      <c r="N20" s="49" t="s">
        <v>126</v>
      </c>
      <c r="O20" s="49" t="s">
        <v>129</v>
      </c>
      <c r="P20" s="49" t="s">
        <v>130</v>
      </c>
      <c r="Q20" s="49" t="s">
        <v>131</v>
      </c>
      <c r="R20" s="49" t="s">
        <v>132</v>
      </c>
      <c r="S20" s="49" t="s">
        <v>133</v>
      </c>
      <c r="T20" s="49" t="s">
        <v>136</v>
      </c>
      <c r="U20" s="49" t="s">
        <v>137</v>
      </c>
      <c r="V20" s="49" t="s">
        <v>138</v>
      </c>
      <c r="W20" s="49" t="s">
        <v>139</v>
      </c>
      <c r="X20" s="49" t="s">
        <v>140</v>
      </c>
      <c r="Y20" s="49" t="s">
        <v>143</v>
      </c>
      <c r="Z20" s="49" t="s">
        <v>144</v>
      </c>
      <c r="AA20" s="49" t="s">
        <v>145</v>
      </c>
      <c r="AB20" s="49" t="s">
        <v>146</v>
      </c>
      <c r="AC20" s="49" t="s">
        <v>147</v>
      </c>
      <c r="AD20" s="49">
        <v>6</v>
      </c>
      <c r="AE20" s="49" t="s">
        <v>165</v>
      </c>
      <c r="AF20" s="49" t="s">
        <v>166</v>
      </c>
      <c r="AG20" s="49" t="s">
        <v>167</v>
      </c>
      <c r="AH20" s="49" t="s">
        <v>168</v>
      </c>
      <c r="AI20" s="49" t="s">
        <v>169</v>
      </c>
      <c r="AJ20" s="49" t="s">
        <v>234</v>
      </c>
      <c r="AK20" s="49" t="s">
        <v>235</v>
      </c>
      <c r="AL20" s="49" t="s">
        <v>236</v>
      </c>
      <c r="AM20" s="49" t="s">
        <v>237</v>
      </c>
      <c r="AN20" s="49" t="s">
        <v>238</v>
      </c>
      <c r="AO20" s="49" t="s">
        <v>239</v>
      </c>
      <c r="AP20" s="49" t="s">
        <v>240</v>
      </c>
      <c r="AQ20" s="49" t="s">
        <v>241</v>
      </c>
      <c r="AR20" s="49" t="s">
        <v>242</v>
      </c>
      <c r="AS20" s="49" t="s">
        <v>243</v>
      </c>
      <c r="AT20" s="49" t="s">
        <v>244</v>
      </c>
      <c r="AU20" s="49" t="s">
        <v>245</v>
      </c>
      <c r="AV20" s="49" t="s">
        <v>246</v>
      </c>
      <c r="AW20" s="49" t="s">
        <v>247</v>
      </c>
      <c r="AX20" s="49" t="s">
        <v>248</v>
      </c>
      <c r="AY20" s="49" t="s">
        <v>249</v>
      </c>
      <c r="AZ20" s="49" t="s">
        <v>250</v>
      </c>
      <c r="BA20" s="49" t="s">
        <v>251</v>
      </c>
      <c r="BB20" s="49" t="s">
        <v>252</v>
      </c>
      <c r="BC20" s="49" t="s">
        <v>253</v>
      </c>
    </row>
    <row r="21" spans="1:56" s="52" customFormat="1" ht="28.5">
      <c r="A21" s="72" t="s">
        <v>384</v>
      </c>
      <c r="B21" s="73" t="s">
        <v>31</v>
      </c>
      <c r="C21" s="85" t="s">
        <v>385</v>
      </c>
      <c r="D21" s="105">
        <f>D22+D23+D24+D25+D26+D27</f>
        <v>16.234000000000002</v>
      </c>
      <c r="E21" s="106">
        <f>J21+O21+T21+Y21</f>
        <v>16.253</v>
      </c>
      <c r="F21" s="106">
        <f t="shared" ref="F21:I21" si="0">K21+P21+U21+Z21</f>
        <v>1.3540000000000001</v>
      </c>
      <c r="G21" s="106">
        <f t="shared" si="0"/>
        <v>2.758</v>
      </c>
      <c r="H21" s="106">
        <f t="shared" si="0"/>
        <v>11.725</v>
      </c>
      <c r="I21" s="106">
        <f t="shared" si="0"/>
        <v>0.41600000000000004</v>
      </c>
      <c r="J21" s="106">
        <f>K21+L21+M21+N21</f>
        <v>1.5450000000000002</v>
      </c>
      <c r="K21" s="105">
        <f>K22+K23+K24+K25+K26+K27</f>
        <v>0</v>
      </c>
      <c r="L21" s="105">
        <f t="shared" ref="L21:N21" si="1">L22+L23+L24+L25+L26+L27</f>
        <v>0</v>
      </c>
      <c r="M21" s="105">
        <f t="shared" si="1"/>
        <v>1.5450000000000002</v>
      </c>
      <c r="N21" s="105">
        <f t="shared" si="1"/>
        <v>0</v>
      </c>
      <c r="O21" s="106">
        <f>P21+Q21+R21+S21</f>
        <v>5.3540000000000001</v>
      </c>
      <c r="P21" s="105">
        <f>P22+P23+P24+P25+P26+P27</f>
        <v>0.11</v>
      </c>
      <c r="Q21" s="105">
        <f t="shared" ref="Q21" si="2">Q22+Q23+Q24+Q25+Q26+Q27</f>
        <v>0</v>
      </c>
      <c r="R21" s="105">
        <f t="shared" ref="R21" si="3">R22+R23+R24+R25+R26+R27</f>
        <v>5.1459999999999999</v>
      </c>
      <c r="S21" s="105">
        <f t="shared" ref="S21" si="4">S22+S23+S24+S25+S26+S27</f>
        <v>9.8000000000000004E-2</v>
      </c>
      <c r="T21" s="106">
        <f>U21+V21+W21+X21</f>
        <v>2.0340000000000003</v>
      </c>
      <c r="U21" s="105">
        <f>U22+U23+U24+U25+U26+U27</f>
        <v>0</v>
      </c>
      <c r="V21" s="105">
        <f t="shared" ref="V21" si="5">V22+V23+V24+V25+V26+V27</f>
        <v>0.76900000000000002</v>
      </c>
      <c r="W21" s="105">
        <f t="shared" ref="W21" si="6">W22+W23+W24+W25+W26+W27</f>
        <v>1.2650000000000001</v>
      </c>
      <c r="X21" s="105">
        <f t="shared" ref="X21" si="7">X22+X23+X24+X25+X26+X27</f>
        <v>0</v>
      </c>
      <c r="Y21" s="106">
        <f>Z21+AA21+AB21+AC21</f>
        <v>7.3199999999999994</v>
      </c>
      <c r="Z21" s="105">
        <f>Z22+Z23+Z24+Z25+Z26+Z27</f>
        <v>1.244</v>
      </c>
      <c r="AA21" s="105">
        <f t="shared" ref="AA21" si="8">AA22+AA23+AA24+AA25+AA26+AA27</f>
        <v>1.9889999999999999</v>
      </c>
      <c r="AB21" s="105">
        <f t="shared" ref="AB21" si="9">AB22+AB23+AB24+AB25+AB26+AB27</f>
        <v>3.7690000000000001</v>
      </c>
      <c r="AC21" s="105">
        <f t="shared" ref="AC21" si="10">AC22+AC23+AC24+AC25+AC26+AC27</f>
        <v>0.318</v>
      </c>
      <c r="AD21" s="105">
        <f>AD22+AD23+AD24+AD25+AD26+AD27</f>
        <v>13.754200000000001</v>
      </c>
      <c r="AE21" s="106">
        <f>AJ21+AO21+AT21+AY21</f>
        <v>14.302800000000001</v>
      </c>
      <c r="AF21" s="106">
        <f t="shared" ref="AF21:AF22" si="11">AK21+AP21+AU21+AZ21</f>
        <v>1.3548</v>
      </c>
      <c r="AG21" s="106">
        <f t="shared" ref="AG21:AG80" si="12">AL21+AQ21+AV21+BA21</f>
        <v>2.76</v>
      </c>
      <c r="AH21" s="106">
        <f t="shared" ref="AH21:AH80" si="13">AM21+AR21+AW21+BB21</f>
        <v>9.766</v>
      </c>
      <c r="AI21" s="106">
        <f t="shared" ref="AI21:AI80" si="14">AN21+AS21+AX21+BC21</f>
        <v>0.42199999999999993</v>
      </c>
      <c r="AJ21" s="106">
        <f>AK21+AL21+AM21+AN21</f>
        <v>0.48380000000000001</v>
      </c>
      <c r="AK21" s="105">
        <f>AK22+AK23+AK24+AK25+AK26+AK27</f>
        <v>0.44879999999999998</v>
      </c>
      <c r="AL21" s="105">
        <f t="shared" ref="AL21" si="15">AL22+AL23+AL24+AL25+AL26+AL27</f>
        <v>0</v>
      </c>
      <c r="AM21" s="105">
        <f t="shared" ref="AM21" si="16">AM22+AM23+AM24+AM25+AM26+AM27</f>
        <v>1.2E-2</v>
      </c>
      <c r="AN21" s="105">
        <f t="shared" ref="AN21" si="17">AN22+AN23+AN24+AN25+AN26+AN27</f>
        <v>2.3E-2</v>
      </c>
      <c r="AO21" s="106">
        <f>AP21+AQ21+AR21+AS21</f>
        <v>1.8720000000000001</v>
      </c>
      <c r="AP21" s="105">
        <f>AP22+AP23+AP24+AP25+AP26+AP27</f>
        <v>7.6999999999999999E-2</v>
      </c>
      <c r="AQ21" s="105">
        <f t="shared" ref="AQ21" si="18">AQ22+AQ23+AQ24+AQ25+AQ26+AQ27</f>
        <v>0.503</v>
      </c>
      <c r="AR21" s="105">
        <f t="shared" ref="AR21" si="19">AR22+AR23+AR24+AR25+AR26+AR27</f>
        <v>1.2170000000000001</v>
      </c>
      <c r="AS21" s="105">
        <f t="shared" ref="AS21" si="20">AS22+AS23+AS24+AS25+AS26+AS27</f>
        <v>7.5000000000000011E-2</v>
      </c>
      <c r="AT21" s="106">
        <f>AU21+AV21+AW21+AX21</f>
        <v>3.367</v>
      </c>
      <c r="AU21" s="105">
        <f>AU22+AU23+AU24+AU25+AU26+AU27</f>
        <v>9.9000000000000005E-2</v>
      </c>
      <c r="AV21" s="105">
        <f t="shared" ref="AV21" si="21">AV22+AV23+AV24+AV25+AV26+AV27</f>
        <v>0.59</v>
      </c>
      <c r="AW21" s="105">
        <f t="shared" ref="AW21" si="22">AW22+AW23+AW24+AW25+AW26+AW27</f>
        <v>2.6779999999999999</v>
      </c>
      <c r="AX21" s="105">
        <f t="shared" ref="AX21" si="23">AX22+AX23+AX24+AX25+AX26+AX27</f>
        <v>0</v>
      </c>
      <c r="AY21" s="106">
        <f>AZ21+BA21+BB21+BC21</f>
        <v>8.58</v>
      </c>
      <c r="AZ21" s="105">
        <f>AZ22+AZ23+AZ24+AZ25+AZ26+AZ27</f>
        <v>0.73</v>
      </c>
      <c r="BA21" s="105">
        <f t="shared" ref="BA21" si="24">BA22+BA23+BA24+BA25+BA26+BA27</f>
        <v>1.667</v>
      </c>
      <c r="BB21" s="105">
        <f t="shared" ref="BB21" si="25">BB22+BB23+BB24+BB25+BB26+BB27</f>
        <v>5.859</v>
      </c>
      <c r="BC21" s="105">
        <f t="shared" ref="BC21" si="26">BC22+BC23+BC24+BC25+BC26+BC27</f>
        <v>0.32399999999999995</v>
      </c>
    </row>
    <row r="22" spans="1:56" s="52" customFormat="1" ht="15.75">
      <c r="A22" s="307" t="s">
        <v>386</v>
      </c>
      <c r="B22" s="76" t="s">
        <v>387</v>
      </c>
      <c r="C22" s="281" t="s">
        <v>385</v>
      </c>
      <c r="D22" s="105">
        <f>D29</f>
        <v>2.8250000000000002</v>
      </c>
      <c r="E22" s="106">
        <f t="shared" ref="E22:E80" si="27">J22+O22+T22+Y22</f>
        <v>2.5529999999999999</v>
      </c>
      <c r="F22" s="106">
        <f t="shared" ref="F22:F80" si="28">K22+P22+U22+Z22</f>
        <v>0.185</v>
      </c>
      <c r="G22" s="106">
        <f t="shared" ref="G22:G80" si="29">L22+Q22+V22+AA22</f>
        <v>0.17100000000000001</v>
      </c>
      <c r="H22" s="106">
        <f t="shared" ref="H22:H80" si="30">M22+R22+W22+AB22</f>
        <v>2.0710000000000002</v>
      </c>
      <c r="I22" s="106">
        <f t="shared" ref="I22:I80" si="31">N22+S22+X22+AC22</f>
        <v>0.126</v>
      </c>
      <c r="J22" s="106">
        <f t="shared" ref="J22:J80" si="32">K22+L22+M22+N22</f>
        <v>0</v>
      </c>
      <c r="K22" s="105">
        <v>0</v>
      </c>
      <c r="L22" s="105">
        <v>0</v>
      </c>
      <c r="M22" s="105">
        <v>0</v>
      </c>
      <c r="N22" s="105">
        <v>0</v>
      </c>
      <c r="O22" s="106">
        <f t="shared" ref="O22:O80" si="33">P22+Q22+R22+S22</f>
        <v>0</v>
      </c>
      <c r="P22" s="105">
        <v>0</v>
      </c>
      <c r="Q22" s="105">
        <v>0</v>
      </c>
      <c r="R22" s="105">
        <v>0</v>
      </c>
      <c r="S22" s="105">
        <v>0</v>
      </c>
      <c r="T22" s="106">
        <f t="shared" ref="T22:T80" si="34">U22+V22+W22+X22</f>
        <v>0</v>
      </c>
      <c r="U22" s="105">
        <v>0</v>
      </c>
      <c r="V22" s="105">
        <v>0</v>
      </c>
      <c r="W22" s="105">
        <v>0</v>
      </c>
      <c r="X22" s="105">
        <v>0</v>
      </c>
      <c r="Y22" s="106">
        <f t="shared" ref="Y22:Y80" si="35">Z22+AA22+AB22+AC22</f>
        <v>2.5529999999999999</v>
      </c>
      <c r="Z22" s="105">
        <f>Z29</f>
        <v>0.185</v>
      </c>
      <c r="AA22" s="105">
        <f t="shared" ref="AA22:AC22" si="36">AA29</f>
        <v>0.17100000000000001</v>
      </c>
      <c r="AB22" s="105">
        <f t="shared" si="36"/>
        <v>2.0710000000000002</v>
      </c>
      <c r="AC22" s="105">
        <f t="shared" si="36"/>
        <v>0.126</v>
      </c>
      <c r="AD22" s="105">
        <f>AD29</f>
        <v>2.3540000000000001</v>
      </c>
      <c r="AE22" s="106">
        <f t="shared" ref="AE22:AE80" si="37">AJ22+AO22+AT22+AY22</f>
        <v>2.2090000000000001</v>
      </c>
      <c r="AF22" s="106">
        <f t="shared" si="11"/>
        <v>0.185</v>
      </c>
      <c r="AG22" s="106">
        <f t="shared" si="12"/>
        <v>0.17100000000000001</v>
      </c>
      <c r="AH22" s="106">
        <f t="shared" si="13"/>
        <v>1.7270000000000001</v>
      </c>
      <c r="AI22" s="106">
        <f t="shared" si="14"/>
        <v>0.126</v>
      </c>
      <c r="AJ22" s="106">
        <f t="shared" ref="AJ22:AJ80" si="38">AK22+AL22+AM22+AN22</f>
        <v>0</v>
      </c>
      <c r="AK22" s="105">
        <f t="shared" ref="AK22:AN22" si="39">AK29</f>
        <v>0</v>
      </c>
      <c r="AL22" s="105">
        <f t="shared" si="39"/>
        <v>0</v>
      </c>
      <c r="AM22" s="105">
        <f t="shared" si="39"/>
        <v>0</v>
      </c>
      <c r="AN22" s="105">
        <f t="shared" si="39"/>
        <v>0</v>
      </c>
      <c r="AO22" s="106">
        <f t="shared" ref="AO22:AO80" si="40">AP22+AQ22+AR22+AS22</f>
        <v>0</v>
      </c>
      <c r="AP22" s="105">
        <f t="shared" ref="AP22:AS22" si="41">AP29</f>
        <v>0</v>
      </c>
      <c r="AQ22" s="105">
        <f t="shared" si="41"/>
        <v>0</v>
      </c>
      <c r="AR22" s="105">
        <f t="shared" si="41"/>
        <v>0</v>
      </c>
      <c r="AS22" s="105">
        <f t="shared" si="41"/>
        <v>0</v>
      </c>
      <c r="AT22" s="106">
        <f t="shared" ref="AT22:AT80" si="42">AU22+AV22+AW22+AX22</f>
        <v>0</v>
      </c>
      <c r="AU22" s="105">
        <f t="shared" ref="AU22:AX22" si="43">AU29</f>
        <v>0</v>
      </c>
      <c r="AV22" s="105">
        <f t="shared" si="43"/>
        <v>0</v>
      </c>
      <c r="AW22" s="105">
        <f t="shared" si="43"/>
        <v>0</v>
      </c>
      <c r="AX22" s="105">
        <f t="shared" si="43"/>
        <v>0</v>
      </c>
      <c r="AY22" s="106">
        <f t="shared" ref="AY22:AY80" si="44">AZ22+BA22+BB22+BC22</f>
        <v>2.2090000000000001</v>
      </c>
      <c r="AZ22" s="105">
        <f t="shared" ref="AZ22:BC22" si="45">AZ29</f>
        <v>0.185</v>
      </c>
      <c r="BA22" s="105">
        <f t="shared" si="45"/>
        <v>0.17100000000000001</v>
      </c>
      <c r="BB22" s="105">
        <f t="shared" si="45"/>
        <v>1.7270000000000001</v>
      </c>
      <c r="BC22" s="105">
        <f t="shared" si="45"/>
        <v>0.126</v>
      </c>
    </row>
    <row r="23" spans="1:56" s="52" customFormat="1" ht="28.5">
      <c r="A23" s="75" t="s">
        <v>388</v>
      </c>
      <c r="B23" s="306" t="s">
        <v>389</v>
      </c>
      <c r="C23" s="281" t="s">
        <v>385</v>
      </c>
      <c r="D23" s="105">
        <f>D45</f>
        <v>8.2099999999999991</v>
      </c>
      <c r="E23" s="106">
        <f t="shared" si="27"/>
        <v>8.5459999999999994</v>
      </c>
      <c r="F23" s="106">
        <f>K23+P23+U23+Z23</f>
        <v>0.51800000000000002</v>
      </c>
      <c r="G23" s="106">
        <f t="shared" si="29"/>
        <v>1.8180000000000001</v>
      </c>
      <c r="H23" s="106">
        <f t="shared" si="30"/>
        <v>6.085</v>
      </c>
      <c r="I23" s="106">
        <f t="shared" si="31"/>
        <v>0.125</v>
      </c>
      <c r="J23" s="106">
        <f t="shared" si="32"/>
        <v>1.4550000000000001</v>
      </c>
      <c r="K23" s="105">
        <f>K45</f>
        <v>0</v>
      </c>
      <c r="L23" s="105">
        <f t="shared" ref="L23:N23" si="46">L45</f>
        <v>0</v>
      </c>
      <c r="M23" s="105">
        <f t="shared" si="46"/>
        <v>1.4550000000000001</v>
      </c>
      <c r="N23" s="105">
        <f t="shared" si="46"/>
        <v>0</v>
      </c>
      <c r="O23" s="106">
        <f t="shared" si="33"/>
        <v>3.3079999999999998</v>
      </c>
      <c r="P23" s="105">
        <f>P45</f>
        <v>0.11</v>
      </c>
      <c r="Q23" s="105">
        <f t="shared" ref="Q23:S23" si="47">Q45</f>
        <v>0</v>
      </c>
      <c r="R23" s="105">
        <f t="shared" si="47"/>
        <v>3.117</v>
      </c>
      <c r="S23" s="105">
        <f t="shared" si="47"/>
        <v>8.1000000000000003E-2</v>
      </c>
      <c r="T23" s="106">
        <f t="shared" si="34"/>
        <v>1.6830000000000001</v>
      </c>
      <c r="U23" s="105">
        <f>U45</f>
        <v>0</v>
      </c>
      <c r="V23" s="105">
        <f t="shared" ref="V23:X23" si="48">V45</f>
        <v>0.76900000000000002</v>
      </c>
      <c r="W23" s="105">
        <f t="shared" si="48"/>
        <v>0.91400000000000003</v>
      </c>
      <c r="X23" s="105">
        <f t="shared" si="48"/>
        <v>0</v>
      </c>
      <c r="Y23" s="106">
        <f t="shared" si="35"/>
        <v>2.1</v>
      </c>
      <c r="Z23" s="105">
        <f>Z45</f>
        <v>0.40800000000000003</v>
      </c>
      <c r="AA23" s="105">
        <f t="shared" ref="AA23:AC23" si="49">AA45</f>
        <v>1.0489999999999999</v>
      </c>
      <c r="AB23" s="105">
        <f t="shared" si="49"/>
        <v>0.59899999999999998</v>
      </c>
      <c r="AC23" s="105">
        <f t="shared" si="49"/>
        <v>4.3999999999999997E-2</v>
      </c>
      <c r="AD23" s="105">
        <f>AD45</f>
        <v>6.9381999999999993</v>
      </c>
      <c r="AE23" s="106">
        <f t="shared" si="37"/>
        <v>7.5325000000000006</v>
      </c>
      <c r="AF23" s="106">
        <f>AK23+AP23+AU23+AZ23</f>
        <v>0.51750000000000007</v>
      </c>
      <c r="AG23" s="106">
        <f t="shared" si="12"/>
        <v>1.819</v>
      </c>
      <c r="AH23" s="106">
        <f t="shared" si="13"/>
        <v>5.0720000000000001</v>
      </c>
      <c r="AI23" s="106">
        <f t="shared" si="14"/>
        <v>0.124</v>
      </c>
      <c r="AJ23" s="106">
        <f t="shared" si="38"/>
        <v>0.23350000000000001</v>
      </c>
      <c r="AK23" s="105">
        <f>AK45</f>
        <v>0.19850000000000001</v>
      </c>
      <c r="AL23" s="105">
        <f t="shared" ref="AL23:AN23" si="50">AL45</f>
        <v>0</v>
      </c>
      <c r="AM23" s="105">
        <f t="shared" si="50"/>
        <v>1.2E-2</v>
      </c>
      <c r="AN23" s="105">
        <f t="shared" si="50"/>
        <v>2.3E-2</v>
      </c>
      <c r="AO23" s="106">
        <f t="shared" si="40"/>
        <v>1.5799999999999998</v>
      </c>
      <c r="AP23" s="105">
        <f>AP45</f>
        <v>7.6999999999999999E-2</v>
      </c>
      <c r="AQ23" s="105">
        <f t="shared" ref="AQ23:AS23" si="51">AQ45</f>
        <v>0.503</v>
      </c>
      <c r="AR23" s="105">
        <f t="shared" si="51"/>
        <v>0.94299999999999995</v>
      </c>
      <c r="AS23" s="105">
        <f t="shared" si="51"/>
        <v>5.7000000000000002E-2</v>
      </c>
      <c r="AT23" s="106">
        <f t="shared" si="42"/>
        <v>3.367</v>
      </c>
      <c r="AU23" s="105">
        <f>AU45</f>
        <v>9.9000000000000005E-2</v>
      </c>
      <c r="AV23" s="105">
        <f t="shared" ref="AV23:AX23" si="52">AV45</f>
        <v>0.59</v>
      </c>
      <c r="AW23" s="105">
        <f t="shared" si="52"/>
        <v>2.6779999999999999</v>
      </c>
      <c r="AX23" s="105">
        <f t="shared" si="52"/>
        <v>0</v>
      </c>
      <c r="AY23" s="106">
        <f t="shared" si="44"/>
        <v>2.3519999999999999</v>
      </c>
      <c r="AZ23" s="105">
        <f>AZ45</f>
        <v>0.14299999999999999</v>
      </c>
      <c r="BA23" s="105">
        <f t="shared" ref="BA23:BC23" si="53">BA45</f>
        <v>0.72599999999999998</v>
      </c>
      <c r="BB23" s="105">
        <f t="shared" si="53"/>
        <v>1.4390000000000001</v>
      </c>
      <c r="BC23" s="105">
        <f t="shared" si="53"/>
        <v>4.3999999999999997E-2</v>
      </c>
    </row>
    <row r="24" spans="1:56" s="52" customFormat="1" ht="40.5" customHeight="1">
      <c r="A24" s="75" t="s">
        <v>390</v>
      </c>
      <c r="B24" s="306" t="s">
        <v>391</v>
      </c>
      <c r="C24" s="281" t="s">
        <v>385</v>
      </c>
      <c r="D24" s="105">
        <v>0</v>
      </c>
      <c r="E24" s="106">
        <f t="shared" si="27"/>
        <v>0</v>
      </c>
      <c r="F24" s="106">
        <f t="shared" si="28"/>
        <v>0</v>
      </c>
      <c r="G24" s="106">
        <f t="shared" si="29"/>
        <v>0</v>
      </c>
      <c r="H24" s="106">
        <f t="shared" si="30"/>
        <v>0</v>
      </c>
      <c r="I24" s="106">
        <f t="shared" si="31"/>
        <v>0</v>
      </c>
      <c r="J24" s="106">
        <f t="shared" si="32"/>
        <v>0</v>
      </c>
      <c r="K24" s="105">
        <v>0</v>
      </c>
      <c r="L24" s="105">
        <v>0</v>
      </c>
      <c r="M24" s="105">
        <v>0</v>
      </c>
      <c r="N24" s="105">
        <v>0</v>
      </c>
      <c r="O24" s="106">
        <f t="shared" si="33"/>
        <v>0</v>
      </c>
      <c r="P24" s="105">
        <v>0</v>
      </c>
      <c r="Q24" s="105">
        <v>0</v>
      </c>
      <c r="R24" s="105">
        <v>0</v>
      </c>
      <c r="S24" s="105">
        <v>0</v>
      </c>
      <c r="T24" s="106">
        <f t="shared" si="34"/>
        <v>0</v>
      </c>
      <c r="U24" s="105">
        <v>0</v>
      </c>
      <c r="V24" s="105">
        <v>0</v>
      </c>
      <c r="W24" s="105">
        <v>0</v>
      </c>
      <c r="X24" s="105">
        <v>0</v>
      </c>
      <c r="Y24" s="106">
        <f t="shared" si="35"/>
        <v>0</v>
      </c>
      <c r="Z24" s="105">
        <v>0</v>
      </c>
      <c r="AA24" s="105">
        <v>0</v>
      </c>
      <c r="AB24" s="105">
        <v>0</v>
      </c>
      <c r="AC24" s="105">
        <v>0</v>
      </c>
      <c r="AD24" s="105">
        <v>0</v>
      </c>
      <c r="AE24" s="106">
        <f t="shared" si="37"/>
        <v>0</v>
      </c>
      <c r="AF24" s="106">
        <f t="shared" ref="AF24:AF80" si="54">AK24+AP24+AU24+AZ24</f>
        <v>0</v>
      </c>
      <c r="AG24" s="106">
        <f t="shared" si="12"/>
        <v>0</v>
      </c>
      <c r="AH24" s="106">
        <f t="shared" si="13"/>
        <v>0</v>
      </c>
      <c r="AI24" s="106">
        <f t="shared" si="14"/>
        <v>0</v>
      </c>
      <c r="AJ24" s="106">
        <f t="shared" si="38"/>
        <v>0</v>
      </c>
      <c r="AK24" s="105">
        <v>0</v>
      </c>
      <c r="AL24" s="105">
        <v>0</v>
      </c>
      <c r="AM24" s="105">
        <v>0</v>
      </c>
      <c r="AN24" s="105">
        <v>0</v>
      </c>
      <c r="AO24" s="106">
        <f t="shared" si="40"/>
        <v>0</v>
      </c>
      <c r="AP24" s="105">
        <v>0</v>
      </c>
      <c r="AQ24" s="105">
        <v>0</v>
      </c>
      <c r="AR24" s="105">
        <v>0</v>
      </c>
      <c r="AS24" s="105">
        <v>0</v>
      </c>
      <c r="AT24" s="106">
        <f t="shared" si="42"/>
        <v>0</v>
      </c>
      <c r="AU24" s="105">
        <v>0</v>
      </c>
      <c r="AV24" s="105">
        <v>0</v>
      </c>
      <c r="AW24" s="105">
        <v>0</v>
      </c>
      <c r="AX24" s="105">
        <v>0</v>
      </c>
      <c r="AY24" s="106">
        <f t="shared" si="44"/>
        <v>0</v>
      </c>
      <c r="AZ24" s="105">
        <v>0</v>
      </c>
      <c r="BA24" s="105">
        <v>0</v>
      </c>
      <c r="BB24" s="105">
        <v>0</v>
      </c>
      <c r="BC24" s="105">
        <v>0</v>
      </c>
    </row>
    <row r="25" spans="1:56" s="52" customFormat="1" ht="28.5">
      <c r="A25" s="75" t="s">
        <v>392</v>
      </c>
      <c r="B25" s="76" t="s">
        <v>393</v>
      </c>
      <c r="C25" s="281" t="s">
        <v>385</v>
      </c>
      <c r="D25" s="105">
        <f>D73</f>
        <v>5.1990000000000007</v>
      </c>
      <c r="E25" s="106">
        <f t="shared" si="27"/>
        <v>5.1539999999999999</v>
      </c>
      <c r="F25" s="106">
        <f t="shared" si="28"/>
        <v>0.65100000000000002</v>
      </c>
      <c r="G25" s="106">
        <f t="shared" si="29"/>
        <v>0.76899999999999991</v>
      </c>
      <c r="H25" s="106">
        <f t="shared" si="30"/>
        <v>3.569</v>
      </c>
      <c r="I25" s="106">
        <f t="shared" si="31"/>
        <v>0.16500000000000004</v>
      </c>
      <c r="J25" s="106">
        <f t="shared" si="32"/>
        <v>0.09</v>
      </c>
      <c r="K25" s="105">
        <f>K73</f>
        <v>0</v>
      </c>
      <c r="L25" s="105">
        <f t="shared" ref="L25:N25" si="55">L73</f>
        <v>0</v>
      </c>
      <c r="M25" s="105">
        <f t="shared" si="55"/>
        <v>0.09</v>
      </c>
      <c r="N25" s="105">
        <f t="shared" si="55"/>
        <v>0</v>
      </c>
      <c r="O25" s="106">
        <f t="shared" si="33"/>
        <v>2.0459999999999998</v>
      </c>
      <c r="P25" s="105">
        <f>P73</f>
        <v>0</v>
      </c>
      <c r="Q25" s="105">
        <f t="shared" ref="Q25:S25" si="56">Q73</f>
        <v>0</v>
      </c>
      <c r="R25" s="105">
        <f t="shared" si="56"/>
        <v>2.0289999999999999</v>
      </c>
      <c r="S25" s="105">
        <f t="shared" si="56"/>
        <v>1.7000000000000001E-2</v>
      </c>
      <c r="T25" s="106">
        <f t="shared" si="34"/>
        <v>0.35099999999999998</v>
      </c>
      <c r="U25" s="105">
        <f>U73</f>
        <v>0</v>
      </c>
      <c r="V25" s="105">
        <f t="shared" ref="V25:X25" si="57">V73</f>
        <v>0</v>
      </c>
      <c r="W25" s="105">
        <f t="shared" si="57"/>
        <v>0.35099999999999998</v>
      </c>
      <c r="X25" s="105">
        <f t="shared" si="57"/>
        <v>0</v>
      </c>
      <c r="Y25" s="106">
        <f t="shared" si="35"/>
        <v>2.6670000000000003</v>
      </c>
      <c r="Z25" s="105">
        <f>Z73</f>
        <v>0.65100000000000002</v>
      </c>
      <c r="AA25" s="105">
        <f t="shared" ref="AA25:AC25" si="58">AA73</f>
        <v>0.76899999999999991</v>
      </c>
      <c r="AB25" s="105">
        <f t="shared" si="58"/>
        <v>1.099</v>
      </c>
      <c r="AC25" s="105">
        <f t="shared" si="58"/>
        <v>0.14800000000000002</v>
      </c>
      <c r="AD25" s="105">
        <f>AD73</f>
        <v>4.4620000000000006</v>
      </c>
      <c r="AE25" s="106">
        <f t="shared" si="37"/>
        <v>4.5613000000000001</v>
      </c>
      <c r="AF25" s="106">
        <f t="shared" si="54"/>
        <v>0.65229999999999988</v>
      </c>
      <c r="AG25" s="106">
        <f t="shared" si="12"/>
        <v>0.77</v>
      </c>
      <c r="AH25" s="106">
        <f t="shared" si="13"/>
        <v>2.9670000000000001</v>
      </c>
      <c r="AI25" s="106">
        <f t="shared" si="14"/>
        <v>0.17199999999999999</v>
      </c>
      <c r="AJ25" s="106">
        <f t="shared" si="38"/>
        <v>0.25029999999999997</v>
      </c>
      <c r="AK25" s="105">
        <f>AK73</f>
        <v>0.25029999999999997</v>
      </c>
      <c r="AL25" s="105">
        <f t="shared" ref="AL25:AN25" si="59">AL73</f>
        <v>0</v>
      </c>
      <c r="AM25" s="105">
        <f t="shared" si="59"/>
        <v>0</v>
      </c>
      <c r="AN25" s="105">
        <f t="shared" si="59"/>
        <v>0</v>
      </c>
      <c r="AO25" s="106">
        <f t="shared" si="40"/>
        <v>0.29200000000000004</v>
      </c>
      <c r="AP25" s="105">
        <f>AP73</f>
        <v>0</v>
      </c>
      <c r="AQ25" s="105">
        <f t="shared" ref="AQ25:AS25" si="60">AQ73</f>
        <v>0</v>
      </c>
      <c r="AR25" s="105">
        <f t="shared" si="60"/>
        <v>0.27400000000000002</v>
      </c>
      <c r="AS25" s="105">
        <f t="shared" si="60"/>
        <v>1.8000000000000002E-2</v>
      </c>
      <c r="AT25" s="106">
        <f t="shared" si="42"/>
        <v>0</v>
      </c>
      <c r="AU25" s="105">
        <f>AU73</f>
        <v>0</v>
      </c>
      <c r="AV25" s="105">
        <f t="shared" ref="AV25:AX25" si="61">AV73</f>
        <v>0</v>
      </c>
      <c r="AW25" s="105">
        <f t="shared" si="61"/>
        <v>0</v>
      </c>
      <c r="AX25" s="105">
        <f t="shared" si="61"/>
        <v>0</v>
      </c>
      <c r="AY25" s="106">
        <f t="shared" si="44"/>
        <v>4.0190000000000001</v>
      </c>
      <c r="AZ25" s="105">
        <f>AZ73</f>
        <v>0.40199999999999997</v>
      </c>
      <c r="BA25" s="105">
        <f t="shared" ref="BA25:BC25" si="62">BA73</f>
        <v>0.77</v>
      </c>
      <c r="BB25" s="105">
        <f t="shared" si="62"/>
        <v>2.6930000000000001</v>
      </c>
      <c r="BC25" s="105">
        <f t="shared" si="62"/>
        <v>0.15399999999999997</v>
      </c>
    </row>
    <row r="26" spans="1:56" s="52" customFormat="1" ht="42.75">
      <c r="A26" s="75" t="s">
        <v>394</v>
      </c>
      <c r="B26" s="76" t="s">
        <v>395</v>
      </c>
      <c r="C26" s="281" t="s">
        <v>385</v>
      </c>
      <c r="D26" s="105">
        <v>0</v>
      </c>
      <c r="E26" s="106">
        <f t="shared" si="27"/>
        <v>0</v>
      </c>
      <c r="F26" s="106">
        <f t="shared" si="28"/>
        <v>0</v>
      </c>
      <c r="G26" s="106">
        <f t="shared" si="29"/>
        <v>0</v>
      </c>
      <c r="H26" s="106">
        <f t="shared" si="30"/>
        <v>0</v>
      </c>
      <c r="I26" s="106">
        <f t="shared" si="31"/>
        <v>0</v>
      </c>
      <c r="J26" s="106">
        <f t="shared" si="32"/>
        <v>0</v>
      </c>
      <c r="K26" s="105">
        <v>0</v>
      </c>
      <c r="L26" s="105">
        <v>0</v>
      </c>
      <c r="M26" s="105">
        <v>0</v>
      </c>
      <c r="N26" s="105">
        <v>0</v>
      </c>
      <c r="O26" s="106">
        <f t="shared" si="33"/>
        <v>0</v>
      </c>
      <c r="P26" s="105">
        <v>0</v>
      </c>
      <c r="Q26" s="105">
        <v>0</v>
      </c>
      <c r="R26" s="105">
        <v>0</v>
      </c>
      <c r="S26" s="105">
        <v>0</v>
      </c>
      <c r="T26" s="106">
        <f t="shared" si="34"/>
        <v>0</v>
      </c>
      <c r="U26" s="105">
        <v>0</v>
      </c>
      <c r="V26" s="105">
        <v>0</v>
      </c>
      <c r="W26" s="105">
        <v>0</v>
      </c>
      <c r="X26" s="105">
        <v>0</v>
      </c>
      <c r="Y26" s="106">
        <f t="shared" si="35"/>
        <v>0</v>
      </c>
      <c r="Z26" s="105">
        <v>0</v>
      </c>
      <c r="AA26" s="105">
        <v>0</v>
      </c>
      <c r="AB26" s="105">
        <v>0</v>
      </c>
      <c r="AC26" s="105">
        <v>0</v>
      </c>
      <c r="AD26" s="105">
        <v>0</v>
      </c>
      <c r="AE26" s="106">
        <f t="shared" si="37"/>
        <v>0</v>
      </c>
      <c r="AF26" s="106">
        <f t="shared" si="54"/>
        <v>0</v>
      </c>
      <c r="AG26" s="106">
        <f t="shared" si="12"/>
        <v>0</v>
      </c>
      <c r="AH26" s="106">
        <f t="shared" si="13"/>
        <v>0</v>
      </c>
      <c r="AI26" s="106">
        <f t="shared" si="14"/>
        <v>0</v>
      </c>
      <c r="AJ26" s="106">
        <f t="shared" si="38"/>
        <v>0</v>
      </c>
      <c r="AK26" s="105">
        <v>0</v>
      </c>
      <c r="AL26" s="105">
        <v>0</v>
      </c>
      <c r="AM26" s="105">
        <v>0</v>
      </c>
      <c r="AN26" s="105">
        <v>0</v>
      </c>
      <c r="AO26" s="106">
        <f t="shared" si="40"/>
        <v>0</v>
      </c>
      <c r="AP26" s="105">
        <v>0</v>
      </c>
      <c r="AQ26" s="105">
        <v>0</v>
      </c>
      <c r="AR26" s="105">
        <v>0</v>
      </c>
      <c r="AS26" s="105">
        <v>0</v>
      </c>
      <c r="AT26" s="106">
        <f t="shared" si="42"/>
        <v>0</v>
      </c>
      <c r="AU26" s="105">
        <v>0</v>
      </c>
      <c r="AV26" s="105">
        <v>0</v>
      </c>
      <c r="AW26" s="105">
        <v>0</v>
      </c>
      <c r="AX26" s="105">
        <v>0</v>
      </c>
      <c r="AY26" s="106">
        <f t="shared" si="44"/>
        <v>0</v>
      </c>
      <c r="AZ26" s="105">
        <v>0</v>
      </c>
      <c r="BA26" s="105">
        <v>0</v>
      </c>
      <c r="BB26" s="105">
        <v>0</v>
      </c>
      <c r="BC26" s="105">
        <v>0</v>
      </c>
    </row>
    <row r="27" spans="1:56" s="52" customFormat="1" ht="19.5" customHeight="1">
      <c r="A27" s="75" t="s">
        <v>396</v>
      </c>
      <c r="B27" s="76" t="s">
        <v>397</v>
      </c>
      <c r="C27" s="281" t="s">
        <v>385</v>
      </c>
      <c r="D27" s="105">
        <v>0</v>
      </c>
      <c r="E27" s="106">
        <f t="shared" si="27"/>
        <v>0</v>
      </c>
      <c r="F27" s="106">
        <f t="shared" si="28"/>
        <v>0</v>
      </c>
      <c r="G27" s="106">
        <f t="shared" si="29"/>
        <v>0</v>
      </c>
      <c r="H27" s="106">
        <f t="shared" si="30"/>
        <v>0</v>
      </c>
      <c r="I27" s="106">
        <f t="shared" si="31"/>
        <v>0</v>
      </c>
      <c r="J27" s="106">
        <f t="shared" si="32"/>
        <v>0</v>
      </c>
      <c r="K27" s="105">
        <v>0</v>
      </c>
      <c r="L27" s="105">
        <v>0</v>
      </c>
      <c r="M27" s="105">
        <v>0</v>
      </c>
      <c r="N27" s="105">
        <v>0</v>
      </c>
      <c r="O27" s="106">
        <f t="shared" si="33"/>
        <v>0</v>
      </c>
      <c r="P27" s="105">
        <v>0</v>
      </c>
      <c r="Q27" s="105">
        <v>0</v>
      </c>
      <c r="R27" s="105">
        <v>0</v>
      </c>
      <c r="S27" s="105">
        <v>0</v>
      </c>
      <c r="T27" s="106">
        <f t="shared" si="34"/>
        <v>0</v>
      </c>
      <c r="U27" s="105">
        <v>0</v>
      </c>
      <c r="V27" s="105">
        <v>0</v>
      </c>
      <c r="W27" s="105">
        <v>0</v>
      </c>
      <c r="X27" s="105">
        <v>0</v>
      </c>
      <c r="Y27" s="106">
        <f t="shared" si="35"/>
        <v>0</v>
      </c>
      <c r="Z27" s="105">
        <v>0</v>
      </c>
      <c r="AA27" s="105">
        <v>0</v>
      </c>
      <c r="AB27" s="105">
        <v>0</v>
      </c>
      <c r="AC27" s="105">
        <v>0</v>
      </c>
      <c r="AD27" s="105">
        <v>0</v>
      </c>
      <c r="AE27" s="106">
        <f t="shared" si="37"/>
        <v>0</v>
      </c>
      <c r="AF27" s="106">
        <f t="shared" si="54"/>
        <v>0</v>
      </c>
      <c r="AG27" s="106">
        <f t="shared" si="12"/>
        <v>0</v>
      </c>
      <c r="AH27" s="106">
        <f t="shared" si="13"/>
        <v>0</v>
      </c>
      <c r="AI27" s="106">
        <f t="shared" si="14"/>
        <v>0</v>
      </c>
      <c r="AJ27" s="106">
        <f t="shared" si="38"/>
        <v>0</v>
      </c>
      <c r="AK27" s="105">
        <v>0</v>
      </c>
      <c r="AL27" s="105">
        <v>0</v>
      </c>
      <c r="AM27" s="105">
        <v>0</v>
      </c>
      <c r="AN27" s="105">
        <v>0</v>
      </c>
      <c r="AO27" s="106">
        <f t="shared" si="40"/>
        <v>0</v>
      </c>
      <c r="AP27" s="105">
        <v>0</v>
      </c>
      <c r="AQ27" s="105">
        <v>0</v>
      </c>
      <c r="AR27" s="105">
        <v>0</v>
      </c>
      <c r="AS27" s="105">
        <v>0</v>
      </c>
      <c r="AT27" s="106">
        <f t="shared" si="42"/>
        <v>0</v>
      </c>
      <c r="AU27" s="105">
        <v>0</v>
      </c>
      <c r="AV27" s="105">
        <v>0</v>
      </c>
      <c r="AW27" s="105">
        <v>0</v>
      </c>
      <c r="AX27" s="105">
        <v>0</v>
      </c>
      <c r="AY27" s="106">
        <f t="shared" si="44"/>
        <v>0</v>
      </c>
      <c r="AZ27" s="105">
        <v>0</v>
      </c>
      <c r="BA27" s="105">
        <v>0</v>
      </c>
      <c r="BB27" s="105">
        <v>0</v>
      </c>
      <c r="BC27" s="105">
        <v>0</v>
      </c>
    </row>
    <row r="28" spans="1:56" s="52" customFormat="1" ht="23.25" customHeight="1">
      <c r="A28" s="75" t="s">
        <v>398</v>
      </c>
      <c r="B28" s="76" t="s">
        <v>399</v>
      </c>
      <c r="C28" s="281"/>
      <c r="D28" s="105">
        <f>D45+D73</f>
        <v>13.408999999999999</v>
      </c>
      <c r="E28" s="106">
        <f t="shared" si="27"/>
        <v>16.253</v>
      </c>
      <c r="F28" s="106">
        <f t="shared" si="28"/>
        <v>1.3540000000000003</v>
      </c>
      <c r="G28" s="106">
        <f t="shared" si="29"/>
        <v>2.758</v>
      </c>
      <c r="H28" s="106">
        <f t="shared" si="30"/>
        <v>11.725</v>
      </c>
      <c r="I28" s="106">
        <f t="shared" si="31"/>
        <v>0.41600000000000004</v>
      </c>
      <c r="J28" s="106">
        <f t="shared" si="32"/>
        <v>1.5450000000000002</v>
      </c>
      <c r="K28" s="105">
        <f>K45+K73</f>
        <v>0</v>
      </c>
      <c r="L28" s="105">
        <f>L45+L73</f>
        <v>0</v>
      </c>
      <c r="M28" s="105">
        <f>M45+M73</f>
        <v>1.5450000000000002</v>
      </c>
      <c r="N28" s="105">
        <f>N45+N73</f>
        <v>0</v>
      </c>
      <c r="O28" s="106">
        <f t="shared" si="33"/>
        <v>5.3540000000000001</v>
      </c>
      <c r="P28" s="105">
        <f>P45+P73</f>
        <v>0.11</v>
      </c>
      <c r="Q28" s="105">
        <f>Q45+Q73</f>
        <v>0</v>
      </c>
      <c r="R28" s="105">
        <f>R45+R73</f>
        <v>5.1459999999999999</v>
      </c>
      <c r="S28" s="105">
        <f>S45+S73</f>
        <v>9.8000000000000004E-2</v>
      </c>
      <c r="T28" s="106">
        <f t="shared" si="34"/>
        <v>2.0340000000000003</v>
      </c>
      <c r="U28" s="105">
        <f>U45+U73</f>
        <v>0</v>
      </c>
      <c r="V28" s="105">
        <f>V45+V73</f>
        <v>0.76900000000000002</v>
      </c>
      <c r="W28" s="105">
        <f>W45+W73</f>
        <v>1.2650000000000001</v>
      </c>
      <c r="X28" s="105">
        <f>X45+X73</f>
        <v>0</v>
      </c>
      <c r="Y28" s="106">
        <f t="shared" si="35"/>
        <v>7.32</v>
      </c>
      <c r="Z28" s="105">
        <f>Z45+Z73+Z29</f>
        <v>1.2440000000000002</v>
      </c>
      <c r="AA28" s="105">
        <f t="shared" ref="AA28:AC28" si="63">AA45+AA73+AA29</f>
        <v>1.9889999999999999</v>
      </c>
      <c r="AB28" s="105">
        <f t="shared" si="63"/>
        <v>3.7690000000000001</v>
      </c>
      <c r="AC28" s="105">
        <f t="shared" si="63"/>
        <v>0.318</v>
      </c>
      <c r="AD28" s="105">
        <f>AD45+AD73+AD29</f>
        <v>13.754200000000001</v>
      </c>
      <c r="AE28" s="106">
        <f t="shared" si="37"/>
        <v>14.302800000000001</v>
      </c>
      <c r="AF28" s="106">
        <f t="shared" si="54"/>
        <v>1.3548</v>
      </c>
      <c r="AG28" s="106">
        <f t="shared" si="12"/>
        <v>2.76</v>
      </c>
      <c r="AH28" s="106">
        <f t="shared" si="13"/>
        <v>9.766</v>
      </c>
      <c r="AI28" s="106">
        <f t="shared" si="14"/>
        <v>0.42199999999999993</v>
      </c>
      <c r="AJ28" s="106">
        <f t="shared" si="38"/>
        <v>0.48380000000000001</v>
      </c>
      <c r="AK28" s="105">
        <f>AK45+AK73+AK29</f>
        <v>0.44879999999999998</v>
      </c>
      <c r="AL28" s="105">
        <f t="shared" ref="AL28:AN28" si="64">AL45+AL73+AL29</f>
        <v>0</v>
      </c>
      <c r="AM28" s="105">
        <f t="shared" si="64"/>
        <v>1.2E-2</v>
      </c>
      <c r="AN28" s="105">
        <f t="shared" si="64"/>
        <v>2.3E-2</v>
      </c>
      <c r="AO28" s="106">
        <f t="shared" si="40"/>
        <v>1.8720000000000001</v>
      </c>
      <c r="AP28" s="105">
        <f>AP45+AP73+AP29</f>
        <v>7.6999999999999999E-2</v>
      </c>
      <c r="AQ28" s="105">
        <f t="shared" ref="AQ28" si="65">AQ45+AQ73+AQ29</f>
        <v>0.503</v>
      </c>
      <c r="AR28" s="105">
        <f t="shared" ref="AR28" si="66">AR45+AR73+AR29</f>
        <v>1.2170000000000001</v>
      </c>
      <c r="AS28" s="105">
        <f t="shared" ref="AS28" si="67">AS45+AS73+AS29</f>
        <v>7.5000000000000011E-2</v>
      </c>
      <c r="AT28" s="106">
        <f t="shared" si="42"/>
        <v>3.367</v>
      </c>
      <c r="AU28" s="105">
        <f>AU45+AU73+AU29</f>
        <v>9.9000000000000005E-2</v>
      </c>
      <c r="AV28" s="105">
        <f t="shared" ref="AV28" si="68">AV45+AV73+AV29</f>
        <v>0.59</v>
      </c>
      <c r="AW28" s="105">
        <f t="shared" ref="AW28" si="69">AW45+AW73+AW29</f>
        <v>2.6779999999999999</v>
      </c>
      <c r="AX28" s="105">
        <f t="shared" ref="AX28" si="70">AX45+AX73+AX29</f>
        <v>0</v>
      </c>
      <c r="AY28" s="106">
        <f t="shared" si="44"/>
        <v>8.58</v>
      </c>
      <c r="AZ28" s="105">
        <f>AZ45+AZ73+AZ29</f>
        <v>0.73</v>
      </c>
      <c r="BA28" s="105">
        <f t="shared" ref="BA28" si="71">BA45+BA73+BA29</f>
        <v>1.667</v>
      </c>
      <c r="BB28" s="105">
        <f t="shared" ref="BB28" si="72">BB45+BB73+BB29</f>
        <v>5.859</v>
      </c>
      <c r="BC28" s="105">
        <f t="shared" ref="BC28" si="73">BC45+BC73+BC29</f>
        <v>0.32399999999999995</v>
      </c>
    </row>
    <row r="29" spans="1:56" s="52" customFormat="1" ht="42.75" customHeight="1">
      <c r="A29" s="356" t="s">
        <v>477</v>
      </c>
      <c r="B29" s="357" t="s">
        <v>1131</v>
      </c>
      <c r="C29" s="358" t="s">
        <v>385</v>
      </c>
      <c r="D29" s="405">
        <f>D30+D34+D37+D42</f>
        <v>2.8250000000000002</v>
      </c>
      <c r="E29" s="406">
        <f>J29+O29+T29+Y29</f>
        <v>2.5529999999999999</v>
      </c>
      <c r="F29" s="406">
        <f t="shared" si="28"/>
        <v>0.185</v>
      </c>
      <c r="G29" s="406">
        <f t="shared" si="29"/>
        <v>0.17100000000000001</v>
      </c>
      <c r="H29" s="406">
        <f t="shared" si="30"/>
        <v>2.0710000000000002</v>
      </c>
      <c r="I29" s="406">
        <f t="shared" si="31"/>
        <v>0.126</v>
      </c>
      <c r="J29" s="406">
        <f>K29+L29+M29+N29</f>
        <v>0</v>
      </c>
      <c r="K29" s="405">
        <f t="shared" ref="K29:N29" si="74">K30+K34+K37+K42</f>
        <v>0</v>
      </c>
      <c r="L29" s="405">
        <f t="shared" si="74"/>
        <v>0</v>
      </c>
      <c r="M29" s="405">
        <f t="shared" si="74"/>
        <v>0</v>
      </c>
      <c r="N29" s="405">
        <f t="shared" si="74"/>
        <v>0</v>
      </c>
      <c r="O29" s="406">
        <f>P29+Q29+R29+S29</f>
        <v>0</v>
      </c>
      <c r="P29" s="405">
        <f t="shared" ref="P29" si="75">P30+P34+P37+P42</f>
        <v>0</v>
      </c>
      <c r="Q29" s="405">
        <f t="shared" ref="Q29" si="76">Q30+Q34+Q37+Q42</f>
        <v>0</v>
      </c>
      <c r="R29" s="405">
        <f t="shared" ref="R29" si="77">R30+R34+R37+R42</f>
        <v>0</v>
      </c>
      <c r="S29" s="405">
        <f t="shared" ref="S29" si="78">S30+S34+S37+S42</f>
        <v>0</v>
      </c>
      <c r="T29" s="406">
        <f>U29+V29+W29+X29</f>
        <v>0</v>
      </c>
      <c r="U29" s="405">
        <f t="shared" ref="U29" si="79">U30+U34+U37+U42</f>
        <v>0</v>
      </c>
      <c r="V29" s="405">
        <f t="shared" ref="V29" si="80">V30+V34+V37+V42</f>
        <v>0</v>
      </c>
      <c r="W29" s="405">
        <f t="shared" ref="W29" si="81">W30+W34+W37+W42</f>
        <v>0</v>
      </c>
      <c r="X29" s="405">
        <f t="shared" ref="X29" si="82">X30+X34+X37+X42</f>
        <v>0</v>
      </c>
      <c r="Y29" s="406">
        <f>Z29+AA29+AB29+AC29</f>
        <v>2.5529999999999999</v>
      </c>
      <c r="Z29" s="405">
        <f t="shared" ref="Z29" si="83">Z30+Z34+Z37+Z42</f>
        <v>0.185</v>
      </c>
      <c r="AA29" s="405">
        <f t="shared" ref="AA29" si="84">AA30+AA34+AA37+AA42</f>
        <v>0.17100000000000001</v>
      </c>
      <c r="AB29" s="405">
        <f t="shared" ref="AB29" si="85">AB30+AB34+AB37+AB42</f>
        <v>2.0710000000000002</v>
      </c>
      <c r="AC29" s="405">
        <f t="shared" ref="AC29" si="86">AC30+AC34+AC37+AC42</f>
        <v>0.126</v>
      </c>
      <c r="AD29" s="405">
        <f>AD30+AD34+AD37+AD42</f>
        <v>2.3540000000000001</v>
      </c>
      <c r="AE29" s="406">
        <f>AJ29+AO29+AT29+AY29</f>
        <v>2.2090000000000001</v>
      </c>
      <c r="AF29" s="406">
        <f t="shared" si="54"/>
        <v>0.185</v>
      </c>
      <c r="AG29" s="406">
        <f t="shared" si="12"/>
        <v>0.17100000000000001</v>
      </c>
      <c r="AH29" s="406">
        <f t="shared" si="13"/>
        <v>1.7270000000000001</v>
      </c>
      <c r="AI29" s="406">
        <f t="shared" si="14"/>
        <v>0.126</v>
      </c>
      <c r="AJ29" s="406">
        <f>AK29+AL29+AM29+AN29</f>
        <v>0</v>
      </c>
      <c r="AK29" s="405">
        <f t="shared" ref="AK29" si="87">AK30+AK34+AK37+AK42</f>
        <v>0</v>
      </c>
      <c r="AL29" s="405">
        <f t="shared" ref="AL29" si="88">AL30+AL34+AL37+AL42</f>
        <v>0</v>
      </c>
      <c r="AM29" s="405">
        <f t="shared" ref="AM29" si="89">AM30+AM34+AM37+AM42</f>
        <v>0</v>
      </c>
      <c r="AN29" s="405">
        <f t="shared" ref="AN29" si="90">AN30+AN34+AN37+AN42</f>
        <v>0</v>
      </c>
      <c r="AO29" s="406">
        <f>AP29+AQ29+AR29+AS29</f>
        <v>0</v>
      </c>
      <c r="AP29" s="405">
        <f t="shared" ref="AP29" si="91">AP30+AP34+AP37+AP42</f>
        <v>0</v>
      </c>
      <c r="AQ29" s="405">
        <f t="shared" ref="AQ29" si="92">AQ30+AQ34+AQ37+AQ42</f>
        <v>0</v>
      </c>
      <c r="AR29" s="405">
        <f t="shared" ref="AR29" si="93">AR30+AR34+AR37+AR42</f>
        <v>0</v>
      </c>
      <c r="AS29" s="405">
        <f t="shared" ref="AS29" si="94">AS30+AS34+AS37+AS42</f>
        <v>0</v>
      </c>
      <c r="AT29" s="406">
        <f>AU29+AV29+AW29+AX29</f>
        <v>0</v>
      </c>
      <c r="AU29" s="405">
        <f t="shared" ref="AU29" si="95">AU30+AU34+AU37+AU42</f>
        <v>0</v>
      </c>
      <c r="AV29" s="405">
        <f t="shared" ref="AV29" si="96">AV30+AV34+AV37+AV42</f>
        <v>0</v>
      </c>
      <c r="AW29" s="405">
        <f t="shared" ref="AW29" si="97">AW30+AW34+AW37+AW42</f>
        <v>0</v>
      </c>
      <c r="AX29" s="405">
        <f t="shared" ref="AX29" si="98">AX30+AX34+AX37+AX42</f>
        <v>0</v>
      </c>
      <c r="AY29" s="406">
        <f>AZ29+BA29+BB29+BC29</f>
        <v>2.2090000000000001</v>
      </c>
      <c r="AZ29" s="405">
        <f t="shared" ref="AZ29" si="99">AZ30+AZ34+AZ37+AZ42</f>
        <v>0.185</v>
      </c>
      <c r="BA29" s="405">
        <f t="shared" ref="BA29" si="100">BA30+BA34+BA37+BA42</f>
        <v>0.17100000000000001</v>
      </c>
      <c r="BB29" s="405">
        <f t="shared" ref="BB29" si="101">BB30+BB34+BB37+BB42</f>
        <v>1.7270000000000001</v>
      </c>
      <c r="BC29" s="405">
        <f t="shared" ref="BC29" si="102">BC30+BC34+BC37+BC42</f>
        <v>0.126</v>
      </c>
    </row>
    <row r="30" spans="1:56" s="52" customFormat="1" ht="42.75" customHeight="1">
      <c r="A30" s="340" t="s">
        <v>479</v>
      </c>
      <c r="B30" s="341" t="s">
        <v>1132</v>
      </c>
      <c r="C30" s="336" t="s">
        <v>385</v>
      </c>
      <c r="D30" s="439">
        <f>D31+D32+D33</f>
        <v>2.8250000000000002</v>
      </c>
      <c r="E30" s="440">
        <f t="shared" ref="E30:E44" si="103">J30+O30+T30+Y30</f>
        <v>2.5529999999999999</v>
      </c>
      <c r="F30" s="440">
        <f t="shared" ref="F30:F44" si="104">K30+P30+U30+Z30</f>
        <v>0.185</v>
      </c>
      <c r="G30" s="440">
        <f t="shared" ref="G30:G44" si="105">L30+Q30+V30+AA30</f>
        <v>0.17100000000000001</v>
      </c>
      <c r="H30" s="440">
        <f t="shared" ref="H30:H44" si="106">M30+R30+W30+AB30</f>
        <v>2.0710000000000002</v>
      </c>
      <c r="I30" s="440">
        <f t="shared" ref="I30:I44" si="107">N30+S30+X30+AC30</f>
        <v>0.126</v>
      </c>
      <c r="J30" s="440">
        <f t="shared" ref="J30:J44" si="108">K30+L30+M30+N30</f>
        <v>0</v>
      </c>
      <c r="K30" s="439">
        <f t="shared" ref="K30:N30" si="109">K31+K32+K33</f>
        <v>0</v>
      </c>
      <c r="L30" s="439">
        <f t="shared" si="109"/>
        <v>0</v>
      </c>
      <c r="M30" s="439">
        <f t="shared" si="109"/>
        <v>0</v>
      </c>
      <c r="N30" s="439">
        <f t="shared" si="109"/>
        <v>0</v>
      </c>
      <c r="O30" s="440">
        <f t="shared" ref="O30:O44" si="110">P30+Q30+R30+S30</f>
        <v>0</v>
      </c>
      <c r="P30" s="439">
        <f t="shared" ref="P30" si="111">P31+P32+P33</f>
        <v>0</v>
      </c>
      <c r="Q30" s="439">
        <f t="shared" ref="Q30" si="112">Q31+Q32+Q33</f>
        <v>0</v>
      </c>
      <c r="R30" s="439">
        <f t="shared" ref="R30" si="113">R31+R32+R33</f>
        <v>0</v>
      </c>
      <c r="S30" s="439">
        <f t="shared" ref="S30" si="114">S31+S32+S33</f>
        <v>0</v>
      </c>
      <c r="T30" s="440">
        <f t="shared" ref="T30:T44" si="115">U30+V30+W30+X30</f>
        <v>0</v>
      </c>
      <c r="U30" s="439">
        <f t="shared" ref="U30" si="116">U31+U32+U33</f>
        <v>0</v>
      </c>
      <c r="V30" s="439">
        <f t="shared" ref="V30" si="117">V31+V32+V33</f>
        <v>0</v>
      </c>
      <c r="W30" s="439">
        <f t="shared" ref="W30" si="118">W31+W32+W33</f>
        <v>0</v>
      </c>
      <c r="X30" s="439">
        <f t="shared" ref="X30" si="119">X31+X32+X33</f>
        <v>0</v>
      </c>
      <c r="Y30" s="440">
        <f t="shared" ref="Y30:Y44" si="120">Z30+AA30+AB30+AC30</f>
        <v>2.5529999999999999</v>
      </c>
      <c r="Z30" s="439">
        <f t="shared" ref="Z30" si="121">Z31+Z32+Z33</f>
        <v>0.185</v>
      </c>
      <c r="AA30" s="439">
        <f t="shared" ref="AA30" si="122">AA31+AA32+AA33</f>
        <v>0.17100000000000001</v>
      </c>
      <c r="AB30" s="439">
        <f t="shared" ref="AB30" si="123">AB31+AB32+AB33</f>
        <v>2.0710000000000002</v>
      </c>
      <c r="AC30" s="439">
        <f t="shared" ref="AC30" si="124">AC31+AC32+AC33</f>
        <v>0.126</v>
      </c>
      <c r="AD30" s="439">
        <f>AD31+AD32+AD33</f>
        <v>2.3540000000000001</v>
      </c>
      <c r="AE30" s="440">
        <f t="shared" ref="AE30:AE44" si="125">AJ30+AO30+AT30+AY30</f>
        <v>2.2090000000000001</v>
      </c>
      <c r="AF30" s="440">
        <f t="shared" si="54"/>
        <v>0.185</v>
      </c>
      <c r="AG30" s="440">
        <f t="shared" si="12"/>
        <v>0.17100000000000001</v>
      </c>
      <c r="AH30" s="440">
        <f t="shared" si="13"/>
        <v>1.7270000000000001</v>
      </c>
      <c r="AI30" s="440">
        <f t="shared" si="14"/>
        <v>0.126</v>
      </c>
      <c r="AJ30" s="440">
        <f t="shared" ref="AJ30:AJ44" si="126">AK30+AL30+AM30+AN30</f>
        <v>0</v>
      </c>
      <c r="AK30" s="439">
        <f t="shared" ref="AK30" si="127">AK31+AK32+AK33</f>
        <v>0</v>
      </c>
      <c r="AL30" s="439">
        <f t="shared" ref="AL30" si="128">AL31+AL32+AL33</f>
        <v>0</v>
      </c>
      <c r="AM30" s="439">
        <f t="shared" ref="AM30" si="129">AM31+AM32+AM33</f>
        <v>0</v>
      </c>
      <c r="AN30" s="439">
        <f t="shared" ref="AN30" si="130">AN31+AN32+AN33</f>
        <v>0</v>
      </c>
      <c r="AO30" s="440">
        <f t="shared" ref="AO30:AO44" si="131">AP30+AQ30+AR30+AS30</f>
        <v>0</v>
      </c>
      <c r="AP30" s="439">
        <f t="shared" ref="AP30" si="132">AP31+AP32+AP33</f>
        <v>0</v>
      </c>
      <c r="AQ30" s="439">
        <f t="shared" ref="AQ30" si="133">AQ31+AQ32+AQ33</f>
        <v>0</v>
      </c>
      <c r="AR30" s="439">
        <f t="shared" ref="AR30" si="134">AR31+AR32+AR33</f>
        <v>0</v>
      </c>
      <c r="AS30" s="439">
        <f t="shared" ref="AS30" si="135">AS31+AS32+AS33</f>
        <v>0</v>
      </c>
      <c r="AT30" s="440">
        <f t="shared" ref="AT30:AT44" si="136">AU30+AV30+AW30+AX30</f>
        <v>0</v>
      </c>
      <c r="AU30" s="439">
        <f t="shared" ref="AU30" si="137">AU31+AU32+AU33</f>
        <v>0</v>
      </c>
      <c r="AV30" s="439">
        <f t="shared" ref="AV30" si="138">AV31+AV32+AV33</f>
        <v>0</v>
      </c>
      <c r="AW30" s="439">
        <f t="shared" ref="AW30" si="139">AW31+AW32+AW33</f>
        <v>0</v>
      </c>
      <c r="AX30" s="439">
        <f t="shared" ref="AX30" si="140">AX31+AX32+AX33</f>
        <v>0</v>
      </c>
      <c r="AY30" s="440">
        <f t="shared" ref="AY30:AY44" si="141">AZ30+BA30+BB30+BC30</f>
        <v>2.2090000000000001</v>
      </c>
      <c r="AZ30" s="439">
        <f t="shared" ref="AZ30" si="142">AZ31+AZ32+AZ33</f>
        <v>0.185</v>
      </c>
      <c r="BA30" s="439">
        <f t="shared" ref="BA30" si="143">BA31+BA32+BA33</f>
        <v>0.17100000000000001</v>
      </c>
      <c r="BB30" s="439">
        <f t="shared" ref="BB30" si="144">BB31+BB32+BB33</f>
        <v>1.7270000000000001</v>
      </c>
      <c r="BC30" s="439">
        <f t="shared" ref="BC30" si="145">BC31+BC32+BC33</f>
        <v>0.126</v>
      </c>
    </row>
    <row r="31" spans="1:56" s="52" customFormat="1" ht="61.5" customHeight="1">
      <c r="A31" s="445" t="s">
        <v>1013</v>
      </c>
      <c r="B31" s="446" t="s">
        <v>1133</v>
      </c>
      <c r="C31" s="447" t="s">
        <v>385</v>
      </c>
      <c r="D31" s="487">
        <f>'10'!G31</f>
        <v>2.8250000000000002</v>
      </c>
      <c r="E31" s="488">
        <f t="shared" si="103"/>
        <v>2.5529999999999999</v>
      </c>
      <c r="F31" s="488">
        <f t="shared" si="104"/>
        <v>0.185</v>
      </c>
      <c r="G31" s="488">
        <f t="shared" si="105"/>
        <v>0.17100000000000001</v>
      </c>
      <c r="H31" s="488">
        <f t="shared" si="106"/>
        <v>2.0710000000000002</v>
      </c>
      <c r="I31" s="488">
        <f t="shared" si="107"/>
        <v>0.126</v>
      </c>
      <c r="J31" s="488">
        <f t="shared" si="108"/>
        <v>0</v>
      </c>
      <c r="K31" s="487">
        <v>0</v>
      </c>
      <c r="L31" s="487">
        <v>0</v>
      </c>
      <c r="M31" s="487">
        <v>0</v>
      </c>
      <c r="N31" s="487">
        <v>0</v>
      </c>
      <c r="O31" s="488">
        <f t="shared" si="110"/>
        <v>0</v>
      </c>
      <c r="P31" s="487">
        <v>0</v>
      </c>
      <c r="Q31" s="487">
        <v>0</v>
      </c>
      <c r="R31" s="487">
        <v>0</v>
      </c>
      <c r="S31" s="487">
        <v>0</v>
      </c>
      <c r="T31" s="488">
        <f t="shared" si="115"/>
        <v>0</v>
      </c>
      <c r="U31" s="487">
        <v>0</v>
      </c>
      <c r="V31" s="487">
        <v>0</v>
      </c>
      <c r="W31" s="487">
        <v>0</v>
      </c>
      <c r="X31" s="487">
        <v>0</v>
      </c>
      <c r="Y31" s="488">
        <f t="shared" si="120"/>
        <v>2.5529999999999999</v>
      </c>
      <c r="Z31" s="487">
        <v>0.185</v>
      </c>
      <c r="AA31" s="487">
        <v>0.17100000000000001</v>
      </c>
      <c r="AB31" s="487">
        <v>2.0710000000000002</v>
      </c>
      <c r="AC31" s="487">
        <v>0.126</v>
      </c>
      <c r="AD31" s="487">
        <f>'12'!H31</f>
        <v>2.3540000000000001</v>
      </c>
      <c r="AE31" s="488">
        <f t="shared" si="125"/>
        <v>2.2090000000000001</v>
      </c>
      <c r="AF31" s="488">
        <f t="shared" si="54"/>
        <v>0.185</v>
      </c>
      <c r="AG31" s="488">
        <f t="shared" si="12"/>
        <v>0.17100000000000001</v>
      </c>
      <c r="AH31" s="488">
        <f t="shared" si="13"/>
        <v>1.7270000000000001</v>
      </c>
      <c r="AI31" s="488">
        <f t="shared" si="14"/>
        <v>0.126</v>
      </c>
      <c r="AJ31" s="488">
        <f t="shared" si="126"/>
        <v>0</v>
      </c>
      <c r="AK31" s="487">
        <v>0</v>
      </c>
      <c r="AL31" s="487">
        <v>0</v>
      </c>
      <c r="AM31" s="487">
        <v>0</v>
      </c>
      <c r="AN31" s="487">
        <v>0</v>
      </c>
      <c r="AO31" s="488">
        <f t="shared" si="131"/>
        <v>0</v>
      </c>
      <c r="AP31" s="487">
        <v>0</v>
      </c>
      <c r="AQ31" s="487">
        <v>0</v>
      </c>
      <c r="AR31" s="487">
        <v>0</v>
      </c>
      <c r="AS31" s="487">
        <v>0</v>
      </c>
      <c r="AT31" s="488">
        <f t="shared" si="136"/>
        <v>0</v>
      </c>
      <c r="AU31" s="487">
        <v>0</v>
      </c>
      <c r="AV31" s="487">
        <v>0</v>
      </c>
      <c r="AW31" s="487">
        <v>0</v>
      </c>
      <c r="AX31" s="487">
        <v>0</v>
      </c>
      <c r="AY31" s="488">
        <f t="shared" si="141"/>
        <v>2.2090000000000001</v>
      </c>
      <c r="AZ31" s="487">
        <f>F31</f>
        <v>0.185</v>
      </c>
      <c r="BA31" s="487">
        <f>G31</f>
        <v>0.17100000000000001</v>
      </c>
      <c r="BB31" s="487">
        <v>1.7270000000000001</v>
      </c>
      <c r="BC31" s="487">
        <f>I31</f>
        <v>0.126</v>
      </c>
    </row>
    <row r="32" spans="1:56" s="52" customFormat="1" ht="59.25" customHeight="1">
      <c r="A32" s="450" t="s">
        <v>1018</v>
      </c>
      <c r="B32" s="451" t="s">
        <v>1134</v>
      </c>
      <c r="C32" s="447" t="s">
        <v>385</v>
      </c>
      <c r="D32" s="487">
        <v>0</v>
      </c>
      <c r="E32" s="488">
        <f t="shared" si="103"/>
        <v>0</v>
      </c>
      <c r="F32" s="488">
        <f t="shared" si="104"/>
        <v>0</v>
      </c>
      <c r="G32" s="488">
        <f t="shared" si="105"/>
        <v>0</v>
      </c>
      <c r="H32" s="488">
        <f t="shared" si="106"/>
        <v>0</v>
      </c>
      <c r="I32" s="488">
        <f t="shared" si="107"/>
        <v>0</v>
      </c>
      <c r="J32" s="488">
        <f t="shared" si="108"/>
        <v>0</v>
      </c>
      <c r="K32" s="487">
        <v>0</v>
      </c>
      <c r="L32" s="487">
        <v>0</v>
      </c>
      <c r="M32" s="487">
        <v>0</v>
      </c>
      <c r="N32" s="487">
        <v>0</v>
      </c>
      <c r="O32" s="488">
        <f t="shared" si="110"/>
        <v>0</v>
      </c>
      <c r="P32" s="487">
        <v>0</v>
      </c>
      <c r="Q32" s="487">
        <v>0</v>
      </c>
      <c r="R32" s="487">
        <v>0</v>
      </c>
      <c r="S32" s="487">
        <v>0</v>
      </c>
      <c r="T32" s="488">
        <f t="shared" si="115"/>
        <v>0</v>
      </c>
      <c r="U32" s="487">
        <v>0</v>
      </c>
      <c r="V32" s="487">
        <v>0</v>
      </c>
      <c r="W32" s="487">
        <v>0</v>
      </c>
      <c r="X32" s="487">
        <v>0</v>
      </c>
      <c r="Y32" s="488">
        <f t="shared" si="120"/>
        <v>0</v>
      </c>
      <c r="Z32" s="487">
        <v>0</v>
      </c>
      <c r="AA32" s="487">
        <v>0</v>
      </c>
      <c r="AB32" s="487">
        <v>0</v>
      </c>
      <c r="AC32" s="487">
        <v>0</v>
      </c>
      <c r="AD32" s="487">
        <v>0</v>
      </c>
      <c r="AE32" s="488">
        <f t="shared" si="125"/>
        <v>0</v>
      </c>
      <c r="AF32" s="488">
        <f t="shared" si="54"/>
        <v>0</v>
      </c>
      <c r="AG32" s="488">
        <f t="shared" si="12"/>
        <v>0</v>
      </c>
      <c r="AH32" s="488">
        <f t="shared" si="13"/>
        <v>0</v>
      </c>
      <c r="AI32" s="488">
        <f t="shared" si="14"/>
        <v>0</v>
      </c>
      <c r="AJ32" s="488">
        <f t="shared" si="126"/>
        <v>0</v>
      </c>
      <c r="AK32" s="487">
        <v>0</v>
      </c>
      <c r="AL32" s="487">
        <v>0</v>
      </c>
      <c r="AM32" s="487">
        <v>0</v>
      </c>
      <c r="AN32" s="487">
        <v>0</v>
      </c>
      <c r="AO32" s="488">
        <f t="shared" si="131"/>
        <v>0</v>
      </c>
      <c r="AP32" s="487">
        <v>0</v>
      </c>
      <c r="AQ32" s="487">
        <v>0</v>
      </c>
      <c r="AR32" s="487">
        <v>0</v>
      </c>
      <c r="AS32" s="487">
        <v>0</v>
      </c>
      <c r="AT32" s="488">
        <f t="shared" si="136"/>
        <v>0</v>
      </c>
      <c r="AU32" s="487">
        <v>0</v>
      </c>
      <c r="AV32" s="487">
        <v>0</v>
      </c>
      <c r="AW32" s="487">
        <v>0</v>
      </c>
      <c r="AX32" s="487">
        <v>0</v>
      </c>
      <c r="AY32" s="488">
        <f t="shared" si="141"/>
        <v>0</v>
      </c>
      <c r="AZ32" s="487">
        <v>0</v>
      </c>
      <c r="BA32" s="487">
        <v>0</v>
      </c>
      <c r="BB32" s="487">
        <v>0</v>
      </c>
      <c r="BC32" s="487">
        <v>0</v>
      </c>
    </row>
    <row r="33" spans="1:55" s="52" customFormat="1" ht="42.75" customHeight="1">
      <c r="A33" s="450" t="s">
        <v>1020</v>
      </c>
      <c r="B33" s="451" t="s">
        <v>1135</v>
      </c>
      <c r="C33" s="447" t="s">
        <v>385</v>
      </c>
      <c r="D33" s="487">
        <v>0</v>
      </c>
      <c r="E33" s="488">
        <f t="shared" si="103"/>
        <v>0</v>
      </c>
      <c r="F33" s="488">
        <f t="shared" si="104"/>
        <v>0</v>
      </c>
      <c r="G33" s="488">
        <f t="shared" si="105"/>
        <v>0</v>
      </c>
      <c r="H33" s="488">
        <f t="shared" si="106"/>
        <v>0</v>
      </c>
      <c r="I33" s="488">
        <f t="shared" si="107"/>
        <v>0</v>
      </c>
      <c r="J33" s="488">
        <f t="shared" si="108"/>
        <v>0</v>
      </c>
      <c r="K33" s="487">
        <v>0</v>
      </c>
      <c r="L33" s="487">
        <v>0</v>
      </c>
      <c r="M33" s="487">
        <v>0</v>
      </c>
      <c r="N33" s="487">
        <v>0</v>
      </c>
      <c r="O33" s="488">
        <f t="shared" si="110"/>
        <v>0</v>
      </c>
      <c r="P33" s="487">
        <v>0</v>
      </c>
      <c r="Q33" s="487">
        <v>0</v>
      </c>
      <c r="R33" s="487">
        <v>0</v>
      </c>
      <c r="S33" s="487">
        <v>0</v>
      </c>
      <c r="T33" s="488">
        <f t="shared" si="115"/>
        <v>0</v>
      </c>
      <c r="U33" s="487">
        <v>0</v>
      </c>
      <c r="V33" s="487">
        <v>0</v>
      </c>
      <c r="W33" s="487">
        <v>0</v>
      </c>
      <c r="X33" s="487">
        <v>0</v>
      </c>
      <c r="Y33" s="488">
        <f t="shared" si="120"/>
        <v>0</v>
      </c>
      <c r="Z33" s="487">
        <v>0</v>
      </c>
      <c r="AA33" s="487">
        <v>0</v>
      </c>
      <c r="AB33" s="487">
        <v>0</v>
      </c>
      <c r="AC33" s="487">
        <v>0</v>
      </c>
      <c r="AD33" s="487">
        <v>0</v>
      </c>
      <c r="AE33" s="488">
        <f t="shared" si="125"/>
        <v>0</v>
      </c>
      <c r="AF33" s="488">
        <f t="shared" si="54"/>
        <v>0</v>
      </c>
      <c r="AG33" s="488">
        <f t="shared" si="12"/>
        <v>0</v>
      </c>
      <c r="AH33" s="488">
        <f t="shared" si="13"/>
        <v>0</v>
      </c>
      <c r="AI33" s="488">
        <f t="shared" si="14"/>
        <v>0</v>
      </c>
      <c r="AJ33" s="488">
        <f t="shared" si="126"/>
        <v>0</v>
      </c>
      <c r="AK33" s="487">
        <v>0</v>
      </c>
      <c r="AL33" s="487">
        <v>0</v>
      </c>
      <c r="AM33" s="487">
        <v>0</v>
      </c>
      <c r="AN33" s="487">
        <v>0</v>
      </c>
      <c r="AO33" s="488">
        <f t="shared" si="131"/>
        <v>0</v>
      </c>
      <c r="AP33" s="487">
        <v>0</v>
      </c>
      <c r="AQ33" s="487">
        <v>0</v>
      </c>
      <c r="AR33" s="487">
        <v>0</v>
      </c>
      <c r="AS33" s="487">
        <v>0</v>
      </c>
      <c r="AT33" s="488">
        <f t="shared" si="136"/>
        <v>0</v>
      </c>
      <c r="AU33" s="487">
        <v>0</v>
      </c>
      <c r="AV33" s="487">
        <v>0</v>
      </c>
      <c r="AW33" s="487">
        <v>0</v>
      </c>
      <c r="AX33" s="487">
        <v>0</v>
      </c>
      <c r="AY33" s="488">
        <f t="shared" si="141"/>
        <v>0</v>
      </c>
      <c r="AZ33" s="487">
        <v>0</v>
      </c>
      <c r="BA33" s="487">
        <v>0</v>
      </c>
      <c r="BB33" s="487">
        <v>0</v>
      </c>
      <c r="BC33" s="487">
        <v>0</v>
      </c>
    </row>
    <row r="34" spans="1:55" s="52" customFormat="1" ht="42.75" customHeight="1">
      <c r="A34" s="334" t="s">
        <v>481</v>
      </c>
      <c r="B34" s="335" t="s">
        <v>1136</v>
      </c>
      <c r="C34" s="336" t="s">
        <v>385</v>
      </c>
      <c r="D34" s="439">
        <f>D35+D36</f>
        <v>0</v>
      </c>
      <c r="E34" s="440">
        <f t="shared" si="103"/>
        <v>0</v>
      </c>
      <c r="F34" s="440">
        <f t="shared" si="104"/>
        <v>0</v>
      </c>
      <c r="G34" s="440">
        <f t="shared" si="105"/>
        <v>0</v>
      </c>
      <c r="H34" s="440">
        <f t="shared" si="106"/>
        <v>0</v>
      </c>
      <c r="I34" s="440">
        <f t="shared" si="107"/>
        <v>0</v>
      </c>
      <c r="J34" s="440">
        <f t="shared" si="108"/>
        <v>0</v>
      </c>
      <c r="K34" s="439">
        <f t="shared" ref="K34:N34" si="146">K35+K36</f>
        <v>0</v>
      </c>
      <c r="L34" s="439">
        <f t="shared" si="146"/>
        <v>0</v>
      </c>
      <c r="M34" s="439">
        <f t="shared" si="146"/>
        <v>0</v>
      </c>
      <c r="N34" s="439">
        <f t="shared" si="146"/>
        <v>0</v>
      </c>
      <c r="O34" s="440">
        <f t="shared" si="110"/>
        <v>0</v>
      </c>
      <c r="P34" s="439">
        <f t="shared" ref="P34" si="147">P35+P36</f>
        <v>0</v>
      </c>
      <c r="Q34" s="439">
        <f t="shared" ref="Q34" si="148">Q35+Q36</f>
        <v>0</v>
      </c>
      <c r="R34" s="439">
        <f t="shared" ref="R34" si="149">R35+R36</f>
        <v>0</v>
      </c>
      <c r="S34" s="439">
        <f t="shared" ref="S34" si="150">S35+S36</f>
        <v>0</v>
      </c>
      <c r="T34" s="440">
        <f t="shared" si="115"/>
        <v>0</v>
      </c>
      <c r="U34" s="439">
        <f t="shared" ref="U34" si="151">U35+U36</f>
        <v>0</v>
      </c>
      <c r="V34" s="439">
        <f t="shared" ref="V34" si="152">V35+V36</f>
        <v>0</v>
      </c>
      <c r="W34" s="439">
        <f t="shared" ref="W34" si="153">W35+W36</f>
        <v>0</v>
      </c>
      <c r="X34" s="439">
        <f t="shared" ref="X34" si="154">X35+X36</f>
        <v>0</v>
      </c>
      <c r="Y34" s="440">
        <f t="shared" si="120"/>
        <v>0</v>
      </c>
      <c r="Z34" s="439">
        <f t="shared" ref="Z34" si="155">Z35+Z36</f>
        <v>0</v>
      </c>
      <c r="AA34" s="439">
        <f t="shared" ref="AA34" si="156">AA35+AA36</f>
        <v>0</v>
      </c>
      <c r="AB34" s="439">
        <f t="shared" ref="AB34" si="157">AB35+AB36</f>
        <v>0</v>
      </c>
      <c r="AC34" s="439">
        <f t="shared" ref="AC34" si="158">AC35+AC36</f>
        <v>0</v>
      </c>
      <c r="AD34" s="439">
        <f>AD35+AD36</f>
        <v>0</v>
      </c>
      <c r="AE34" s="440">
        <f t="shared" si="125"/>
        <v>0</v>
      </c>
      <c r="AF34" s="440">
        <f t="shared" si="54"/>
        <v>0</v>
      </c>
      <c r="AG34" s="440">
        <f t="shared" si="12"/>
        <v>0</v>
      </c>
      <c r="AH34" s="440">
        <f t="shared" si="13"/>
        <v>0</v>
      </c>
      <c r="AI34" s="440">
        <f t="shared" si="14"/>
        <v>0</v>
      </c>
      <c r="AJ34" s="440">
        <f t="shared" si="126"/>
        <v>0</v>
      </c>
      <c r="AK34" s="439">
        <f t="shared" ref="AK34" si="159">AK35+AK36</f>
        <v>0</v>
      </c>
      <c r="AL34" s="439">
        <f t="shared" ref="AL34" si="160">AL35+AL36</f>
        <v>0</v>
      </c>
      <c r="AM34" s="439">
        <f t="shared" ref="AM34" si="161">AM35+AM36</f>
        <v>0</v>
      </c>
      <c r="AN34" s="439">
        <f t="shared" ref="AN34" si="162">AN35+AN36</f>
        <v>0</v>
      </c>
      <c r="AO34" s="440">
        <f t="shared" si="131"/>
        <v>0</v>
      </c>
      <c r="AP34" s="439">
        <f t="shared" ref="AP34" si="163">AP35+AP36</f>
        <v>0</v>
      </c>
      <c r="AQ34" s="439">
        <f t="shared" ref="AQ34" si="164">AQ35+AQ36</f>
        <v>0</v>
      </c>
      <c r="AR34" s="439">
        <f t="shared" ref="AR34" si="165">AR35+AR36</f>
        <v>0</v>
      </c>
      <c r="AS34" s="439">
        <f t="shared" ref="AS34" si="166">AS35+AS36</f>
        <v>0</v>
      </c>
      <c r="AT34" s="440">
        <f t="shared" si="136"/>
        <v>0</v>
      </c>
      <c r="AU34" s="439">
        <f t="shared" ref="AU34" si="167">AU35+AU36</f>
        <v>0</v>
      </c>
      <c r="AV34" s="439">
        <f t="shared" ref="AV34" si="168">AV35+AV36</f>
        <v>0</v>
      </c>
      <c r="AW34" s="439">
        <f t="shared" ref="AW34" si="169">AW35+AW36</f>
        <v>0</v>
      </c>
      <c r="AX34" s="439">
        <f t="shared" ref="AX34" si="170">AX35+AX36</f>
        <v>0</v>
      </c>
      <c r="AY34" s="440">
        <f t="shared" si="141"/>
        <v>0</v>
      </c>
      <c r="AZ34" s="439">
        <f t="shared" ref="AZ34" si="171">AZ35+AZ36</f>
        <v>0</v>
      </c>
      <c r="BA34" s="439">
        <f t="shared" ref="BA34" si="172">BA35+BA36</f>
        <v>0</v>
      </c>
      <c r="BB34" s="439">
        <f t="shared" ref="BB34" si="173">BB35+BB36</f>
        <v>0</v>
      </c>
      <c r="BC34" s="439">
        <f t="shared" ref="BC34" si="174">BC35+BC36</f>
        <v>0</v>
      </c>
    </row>
    <row r="35" spans="1:55" s="52" customFormat="1" ht="60" customHeight="1">
      <c r="A35" s="450" t="s">
        <v>1041</v>
      </c>
      <c r="B35" s="451" t="s">
        <v>1137</v>
      </c>
      <c r="C35" s="447" t="s">
        <v>385</v>
      </c>
      <c r="D35" s="487">
        <v>0</v>
      </c>
      <c r="E35" s="488">
        <f t="shared" si="103"/>
        <v>0</v>
      </c>
      <c r="F35" s="488">
        <f t="shared" si="104"/>
        <v>0</v>
      </c>
      <c r="G35" s="488">
        <f t="shared" si="105"/>
        <v>0</v>
      </c>
      <c r="H35" s="488">
        <f t="shared" si="106"/>
        <v>0</v>
      </c>
      <c r="I35" s="488">
        <f t="shared" si="107"/>
        <v>0</v>
      </c>
      <c r="J35" s="488">
        <f t="shared" si="108"/>
        <v>0</v>
      </c>
      <c r="K35" s="487">
        <v>0</v>
      </c>
      <c r="L35" s="487">
        <v>0</v>
      </c>
      <c r="M35" s="487">
        <v>0</v>
      </c>
      <c r="N35" s="487">
        <v>0</v>
      </c>
      <c r="O35" s="488">
        <f t="shared" si="110"/>
        <v>0</v>
      </c>
      <c r="P35" s="487">
        <v>0</v>
      </c>
      <c r="Q35" s="487">
        <v>0</v>
      </c>
      <c r="R35" s="487">
        <v>0</v>
      </c>
      <c r="S35" s="487">
        <v>0</v>
      </c>
      <c r="T35" s="488">
        <f t="shared" si="115"/>
        <v>0</v>
      </c>
      <c r="U35" s="487">
        <v>0</v>
      </c>
      <c r="V35" s="487">
        <v>0</v>
      </c>
      <c r="W35" s="487">
        <v>0</v>
      </c>
      <c r="X35" s="487">
        <v>0</v>
      </c>
      <c r="Y35" s="488">
        <f t="shared" si="120"/>
        <v>0</v>
      </c>
      <c r="Z35" s="487">
        <v>0</v>
      </c>
      <c r="AA35" s="487">
        <v>0</v>
      </c>
      <c r="AB35" s="487">
        <v>0</v>
      </c>
      <c r="AC35" s="487">
        <v>0</v>
      </c>
      <c r="AD35" s="487">
        <v>0</v>
      </c>
      <c r="AE35" s="488">
        <f t="shared" si="125"/>
        <v>0</v>
      </c>
      <c r="AF35" s="488">
        <f t="shared" si="54"/>
        <v>0</v>
      </c>
      <c r="AG35" s="488">
        <f t="shared" si="12"/>
        <v>0</v>
      </c>
      <c r="AH35" s="488">
        <f t="shared" si="13"/>
        <v>0</v>
      </c>
      <c r="AI35" s="488">
        <f t="shared" si="14"/>
        <v>0</v>
      </c>
      <c r="AJ35" s="488">
        <f t="shared" si="126"/>
        <v>0</v>
      </c>
      <c r="AK35" s="487">
        <v>0</v>
      </c>
      <c r="AL35" s="487">
        <v>0</v>
      </c>
      <c r="AM35" s="487">
        <v>0</v>
      </c>
      <c r="AN35" s="487">
        <v>0</v>
      </c>
      <c r="AO35" s="488">
        <f t="shared" si="131"/>
        <v>0</v>
      </c>
      <c r="AP35" s="487">
        <v>0</v>
      </c>
      <c r="AQ35" s="487">
        <v>0</v>
      </c>
      <c r="AR35" s="487">
        <v>0</v>
      </c>
      <c r="AS35" s="487">
        <v>0</v>
      </c>
      <c r="AT35" s="488">
        <f t="shared" si="136"/>
        <v>0</v>
      </c>
      <c r="AU35" s="487">
        <v>0</v>
      </c>
      <c r="AV35" s="487">
        <v>0</v>
      </c>
      <c r="AW35" s="487">
        <v>0</v>
      </c>
      <c r="AX35" s="487">
        <v>0</v>
      </c>
      <c r="AY35" s="488">
        <f t="shared" si="141"/>
        <v>0</v>
      </c>
      <c r="AZ35" s="487">
        <v>0</v>
      </c>
      <c r="BA35" s="487">
        <v>0</v>
      </c>
      <c r="BB35" s="487">
        <v>0</v>
      </c>
      <c r="BC35" s="487">
        <v>0</v>
      </c>
    </row>
    <row r="36" spans="1:55" s="52" customFormat="1" ht="48.75" customHeight="1">
      <c r="A36" s="450" t="s">
        <v>1042</v>
      </c>
      <c r="B36" s="451" t="s">
        <v>1138</v>
      </c>
      <c r="C36" s="447" t="s">
        <v>385</v>
      </c>
      <c r="D36" s="487">
        <v>0</v>
      </c>
      <c r="E36" s="488">
        <f t="shared" si="103"/>
        <v>0</v>
      </c>
      <c r="F36" s="488">
        <f t="shared" si="104"/>
        <v>0</v>
      </c>
      <c r="G36" s="488">
        <f t="shared" si="105"/>
        <v>0</v>
      </c>
      <c r="H36" s="488">
        <f t="shared" si="106"/>
        <v>0</v>
      </c>
      <c r="I36" s="488">
        <f t="shared" si="107"/>
        <v>0</v>
      </c>
      <c r="J36" s="488">
        <f t="shared" si="108"/>
        <v>0</v>
      </c>
      <c r="K36" s="487">
        <v>0</v>
      </c>
      <c r="L36" s="487">
        <v>0</v>
      </c>
      <c r="M36" s="487">
        <v>0</v>
      </c>
      <c r="N36" s="487">
        <v>0</v>
      </c>
      <c r="O36" s="488">
        <f t="shared" si="110"/>
        <v>0</v>
      </c>
      <c r="P36" s="487">
        <v>0</v>
      </c>
      <c r="Q36" s="487">
        <v>0</v>
      </c>
      <c r="R36" s="487">
        <v>0</v>
      </c>
      <c r="S36" s="487">
        <v>0</v>
      </c>
      <c r="T36" s="488">
        <f t="shared" si="115"/>
        <v>0</v>
      </c>
      <c r="U36" s="487">
        <v>0</v>
      </c>
      <c r="V36" s="487">
        <v>0</v>
      </c>
      <c r="W36" s="487">
        <v>0</v>
      </c>
      <c r="X36" s="487">
        <v>0</v>
      </c>
      <c r="Y36" s="488">
        <f t="shared" si="120"/>
        <v>0</v>
      </c>
      <c r="Z36" s="487">
        <v>0</v>
      </c>
      <c r="AA36" s="487">
        <v>0</v>
      </c>
      <c r="AB36" s="487">
        <v>0</v>
      </c>
      <c r="AC36" s="487">
        <v>0</v>
      </c>
      <c r="AD36" s="487">
        <v>0</v>
      </c>
      <c r="AE36" s="488">
        <f t="shared" si="125"/>
        <v>0</v>
      </c>
      <c r="AF36" s="488">
        <f t="shared" si="54"/>
        <v>0</v>
      </c>
      <c r="AG36" s="488">
        <f t="shared" si="12"/>
        <v>0</v>
      </c>
      <c r="AH36" s="488">
        <f t="shared" si="13"/>
        <v>0</v>
      </c>
      <c r="AI36" s="488">
        <f t="shared" si="14"/>
        <v>0</v>
      </c>
      <c r="AJ36" s="488">
        <f t="shared" si="126"/>
        <v>0</v>
      </c>
      <c r="AK36" s="487">
        <v>0</v>
      </c>
      <c r="AL36" s="487">
        <v>0</v>
      </c>
      <c r="AM36" s="487">
        <v>0</v>
      </c>
      <c r="AN36" s="487">
        <v>0</v>
      </c>
      <c r="AO36" s="488">
        <f t="shared" si="131"/>
        <v>0</v>
      </c>
      <c r="AP36" s="487">
        <v>0</v>
      </c>
      <c r="AQ36" s="487">
        <v>0</v>
      </c>
      <c r="AR36" s="487">
        <v>0</v>
      </c>
      <c r="AS36" s="487">
        <v>0</v>
      </c>
      <c r="AT36" s="488">
        <f t="shared" si="136"/>
        <v>0</v>
      </c>
      <c r="AU36" s="487">
        <v>0</v>
      </c>
      <c r="AV36" s="487">
        <v>0</v>
      </c>
      <c r="AW36" s="487">
        <v>0</v>
      </c>
      <c r="AX36" s="487">
        <v>0</v>
      </c>
      <c r="AY36" s="488">
        <f t="shared" si="141"/>
        <v>0</v>
      </c>
      <c r="AZ36" s="487">
        <v>0</v>
      </c>
      <c r="BA36" s="487">
        <v>0</v>
      </c>
      <c r="BB36" s="487">
        <v>0</v>
      </c>
      <c r="BC36" s="487">
        <v>0</v>
      </c>
    </row>
    <row r="37" spans="1:55" s="52" customFormat="1" ht="42.75" customHeight="1">
      <c r="A37" s="334" t="s">
        <v>483</v>
      </c>
      <c r="B37" s="335" t="s">
        <v>1139</v>
      </c>
      <c r="C37" s="336" t="s">
        <v>385</v>
      </c>
      <c r="D37" s="439">
        <f>D38+D39+D40+D41</f>
        <v>0</v>
      </c>
      <c r="E37" s="440">
        <f t="shared" si="103"/>
        <v>0</v>
      </c>
      <c r="F37" s="440">
        <f t="shared" si="104"/>
        <v>0</v>
      </c>
      <c r="G37" s="440">
        <f t="shared" si="105"/>
        <v>0</v>
      </c>
      <c r="H37" s="440">
        <f t="shared" si="106"/>
        <v>0</v>
      </c>
      <c r="I37" s="440">
        <f t="shared" si="107"/>
        <v>0</v>
      </c>
      <c r="J37" s="440">
        <f t="shared" si="108"/>
        <v>0</v>
      </c>
      <c r="K37" s="439">
        <f t="shared" ref="K37:N37" si="175">K38+K39+K40+K41</f>
        <v>0</v>
      </c>
      <c r="L37" s="439">
        <f t="shared" si="175"/>
        <v>0</v>
      </c>
      <c r="M37" s="439">
        <f t="shared" si="175"/>
        <v>0</v>
      </c>
      <c r="N37" s="439">
        <f t="shared" si="175"/>
        <v>0</v>
      </c>
      <c r="O37" s="440">
        <f t="shared" si="110"/>
        <v>0</v>
      </c>
      <c r="P37" s="439">
        <f t="shared" ref="P37" si="176">P38+P39+P40+P41</f>
        <v>0</v>
      </c>
      <c r="Q37" s="439">
        <f t="shared" ref="Q37" si="177">Q38+Q39+Q40+Q41</f>
        <v>0</v>
      </c>
      <c r="R37" s="439">
        <f t="shared" ref="R37" si="178">R38+R39+R40+R41</f>
        <v>0</v>
      </c>
      <c r="S37" s="439">
        <f t="shared" ref="S37" si="179">S38+S39+S40+S41</f>
        <v>0</v>
      </c>
      <c r="T37" s="440">
        <f t="shared" si="115"/>
        <v>0</v>
      </c>
      <c r="U37" s="439">
        <f t="shared" ref="U37" si="180">U38+U39+U40+U41</f>
        <v>0</v>
      </c>
      <c r="V37" s="439">
        <f t="shared" ref="V37" si="181">V38+V39+V40+V41</f>
        <v>0</v>
      </c>
      <c r="W37" s="439">
        <f t="shared" ref="W37" si="182">W38+W39+W40+W41</f>
        <v>0</v>
      </c>
      <c r="X37" s="439">
        <f t="shared" ref="X37" si="183">X38+X39+X40+X41</f>
        <v>0</v>
      </c>
      <c r="Y37" s="440">
        <f t="shared" si="120"/>
        <v>0</v>
      </c>
      <c r="Z37" s="439">
        <f t="shared" ref="Z37" si="184">Z38+Z39+Z40+Z41</f>
        <v>0</v>
      </c>
      <c r="AA37" s="439">
        <f t="shared" ref="AA37" si="185">AA38+AA39+AA40+AA41</f>
        <v>0</v>
      </c>
      <c r="AB37" s="439">
        <f t="shared" ref="AB37" si="186">AB38+AB39+AB40+AB41</f>
        <v>0</v>
      </c>
      <c r="AC37" s="439">
        <f t="shared" ref="AC37" si="187">AC38+AC39+AC40+AC41</f>
        <v>0</v>
      </c>
      <c r="AD37" s="439">
        <f>AD38+AD39+AD40+AD41</f>
        <v>0</v>
      </c>
      <c r="AE37" s="440">
        <f t="shared" si="125"/>
        <v>0</v>
      </c>
      <c r="AF37" s="440">
        <f t="shared" si="54"/>
        <v>0</v>
      </c>
      <c r="AG37" s="440">
        <f t="shared" si="12"/>
        <v>0</v>
      </c>
      <c r="AH37" s="440">
        <f t="shared" si="13"/>
        <v>0</v>
      </c>
      <c r="AI37" s="440">
        <f t="shared" si="14"/>
        <v>0</v>
      </c>
      <c r="AJ37" s="440">
        <f t="shared" si="126"/>
        <v>0</v>
      </c>
      <c r="AK37" s="439">
        <f t="shared" ref="AK37" si="188">AK38+AK39+AK40+AK41</f>
        <v>0</v>
      </c>
      <c r="AL37" s="439">
        <f t="shared" ref="AL37" si="189">AL38+AL39+AL40+AL41</f>
        <v>0</v>
      </c>
      <c r="AM37" s="439">
        <f t="shared" ref="AM37" si="190">AM38+AM39+AM40+AM41</f>
        <v>0</v>
      </c>
      <c r="AN37" s="439">
        <f t="shared" ref="AN37" si="191">AN38+AN39+AN40+AN41</f>
        <v>0</v>
      </c>
      <c r="AO37" s="440">
        <f t="shared" si="131"/>
        <v>0</v>
      </c>
      <c r="AP37" s="439">
        <f t="shared" ref="AP37" si="192">AP38+AP39+AP40+AP41</f>
        <v>0</v>
      </c>
      <c r="AQ37" s="439">
        <f t="shared" ref="AQ37" si="193">AQ38+AQ39+AQ40+AQ41</f>
        <v>0</v>
      </c>
      <c r="AR37" s="439">
        <f t="shared" ref="AR37" si="194">AR38+AR39+AR40+AR41</f>
        <v>0</v>
      </c>
      <c r="AS37" s="439">
        <f t="shared" ref="AS37" si="195">AS38+AS39+AS40+AS41</f>
        <v>0</v>
      </c>
      <c r="AT37" s="440">
        <f t="shared" si="136"/>
        <v>0</v>
      </c>
      <c r="AU37" s="439">
        <f t="shared" ref="AU37" si="196">AU38+AU39+AU40+AU41</f>
        <v>0</v>
      </c>
      <c r="AV37" s="439">
        <f t="shared" ref="AV37" si="197">AV38+AV39+AV40+AV41</f>
        <v>0</v>
      </c>
      <c r="AW37" s="439">
        <f t="shared" ref="AW37" si="198">AW38+AW39+AW40+AW41</f>
        <v>0</v>
      </c>
      <c r="AX37" s="439">
        <f t="shared" ref="AX37" si="199">AX38+AX39+AX40+AX41</f>
        <v>0</v>
      </c>
      <c r="AY37" s="440">
        <f t="shared" si="141"/>
        <v>0</v>
      </c>
      <c r="AZ37" s="439">
        <f t="shared" ref="AZ37" si="200">AZ38+AZ39+AZ40+AZ41</f>
        <v>0</v>
      </c>
      <c r="BA37" s="439">
        <f t="shared" ref="BA37" si="201">BA38+BA39+BA40+BA41</f>
        <v>0</v>
      </c>
      <c r="BB37" s="439">
        <f t="shared" ref="BB37" si="202">BB38+BB39+BB40+BB41</f>
        <v>0</v>
      </c>
      <c r="BC37" s="439">
        <f t="shared" ref="BC37" si="203">BC38+BC39+BC40+BC41</f>
        <v>0</v>
      </c>
    </row>
    <row r="38" spans="1:55" s="52" customFormat="1" ht="42.75" customHeight="1">
      <c r="A38" s="450" t="s">
        <v>1140</v>
      </c>
      <c r="B38" s="451" t="s">
        <v>1141</v>
      </c>
      <c r="C38" s="447" t="s">
        <v>385</v>
      </c>
      <c r="D38" s="487">
        <v>0</v>
      </c>
      <c r="E38" s="488">
        <f t="shared" si="103"/>
        <v>0</v>
      </c>
      <c r="F38" s="488">
        <f t="shared" si="104"/>
        <v>0</v>
      </c>
      <c r="G38" s="488">
        <f t="shared" si="105"/>
        <v>0</v>
      </c>
      <c r="H38" s="488">
        <f t="shared" si="106"/>
        <v>0</v>
      </c>
      <c r="I38" s="488">
        <f t="shared" si="107"/>
        <v>0</v>
      </c>
      <c r="J38" s="488">
        <f t="shared" si="108"/>
        <v>0</v>
      </c>
      <c r="K38" s="487">
        <v>0</v>
      </c>
      <c r="L38" s="487">
        <v>0</v>
      </c>
      <c r="M38" s="487">
        <v>0</v>
      </c>
      <c r="N38" s="487">
        <v>0</v>
      </c>
      <c r="O38" s="488">
        <f t="shared" si="110"/>
        <v>0</v>
      </c>
      <c r="P38" s="487">
        <v>0</v>
      </c>
      <c r="Q38" s="487">
        <v>0</v>
      </c>
      <c r="R38" s="487">
        <v>0</v>
      </c>
      <c r="S38" s="487">
        <v>0</v>
      </c>
      <c r="T38" s="488">
        <f t="shared" si="115"/>
        <v>0</v>
      </c>
      <c r="U38" s="487">
        <v>0</v>
      </c>
      <c r="V38" s="487">
        <v>0</v>
      </c>
      <c r="W38" s="487">
        <v>0</v>
      </c>
      <c r="X38" s="487">
        <v>0</v>
      </c>
      <c r="Y38" s="488">
        <f t="shared" si="120"/>
        <v>0</v>
      </c>
      <c r="Z38" s="487">
        <v>0</v>
      </c>
      <c r="AA38" s="487">
        <v>0</v>
      </c>
      <c r="AB38" s="487">
        <v>0</v>
      </c>
      <c r="AC38" s="487">
        <v>0</v>
      </c>
      <c r="AD38" s="487">
        <v>0</v>
      </c>
      <c r="AE38" s="488">
        <f t="shared" si="125"/>
        <v>0</v>
      </c>
      <c r="AF38" s="488">
        <f t="shared" si="54"/>
        <v>0</v>
      </c>
      <c r="AG38" s="488">
        <f t="shared" si="12"/>
        <v>0</v>
      </c>
      <c r="AH38" s="488">
        <f t="shared" si="13"/>
        <v>0</v>
      </c>
      <c r="AI38" s="488">
        <f t="shared" si="14"/>
        <v>0</v>
      </c>
      <c r="AJ38" s="488">
        <f t="shared" si="126"/>
        <v>0</v>
      </c>
      <c r="AK38" s="487">
        <v>0</v>
      </c>
      <c r="AL38" s="487">
        <v>0</v>
      </c>
      <c r="AM38" s="487">
        <v>0</v>
      </c>
      <c r="AN38" s="487">
        <v>0</v>
      </c>
      <c r="AO38" s="488">
        <f t="shared" si="131"/>
        <v>0</v>
      </c>
      <c r="AP38" s="487">
        <v>0</v>
      </c>
      <c r="AQ38" s="487">
        <v>0</v>
      </c>
      <c r="AR38" s="487">
        <v>0</v>
      </c>
      <c r="AS38" s="487">
        <v>0</v>
      </c>
      <c r="AT38" s="488">
        <f t="shared" si="136"/>
        <v>0</v>
      </c>
      <c r="AU38" s="487">
        <v>0</v>
      </c>
      <c r="AV38" s="487">
        <v>0</v>
      </c>
      <c r="AW38" s="487">
        <v>0</v>
      </c>
      <c r="AX38" s="487">
        <v>0</v>
      </c>
      <c r="AY38" s="488">
        <f t="shared" si="141"/>
        <v>0</v>
      </c>
      <c r="AZ38" s="487">
        <v>0</v>
      </c>
      <c r="BA38" s="487">
        <v>0</v>
      </c>
      <c r="BB38" s="487">
        <v>0</v>
      </c>
      <c r="BC38" s="487">
        <v>0</v>
      </c>
    </row>
    <row r="39" spans="1:55" s="52" customFormat="1" ht="90.75" customHeight="1">
      <c r="A39" s="450" t="s">
        <v>1142</v>
      </c>
      <c r="B39" s="451" t="s">
        <v>1143</v>
      </c>
      <c r="C39" s="447" t="s">
        <v>385</v>
      </c>
      <c r="D39" s="487">
        <v>0</v>
      </c>
      <c r="E39" s="488">
        <f t="shared" si="103"/>
        <v>0</v>
      </c>
      <c r="F39" s="488">
        <f t="shared" si="104"/>
        <v>0</v>
      </c>
      <c r="G39" s="488">
        <f t="shared" si="105"/>
        <v>0</v>
      </c>
      <c r="H39" s="488">
        <f t="shared" si="106"/>
        <v>0</v>
      </c>
      <c r="I39" s="488">
        <f t="shared" si="107"/>
        <v>0</v>
      </c>
      <c r="J39" s="488">
        <f t="shared" si="108"/>
        <v>0</v>
      </c>
      <c r="K39" s="487">
        <v>0</v>
      </c>
      <c r="L39" s="487">
        <v>0</v>
      </c>
      <c r="M39" s="487">
        <v>0</v>
      </c>
      <c r="N39" s="487">
        <v>0</v>
      </c>
      <c r="O39" s="488">
        <f t="shared" si="110"/>
        <v>0</v>
      </c>
      <c r="P39" s="487">
        <v>0</v>
      </c>
      <c r="Q39" s="487">
        <v>0</v>
      </c>
      <c r="R39" s="487">
        <v>0</v>
      </c>
      <c r="S39" s="487">
        <v>0</v>
      </c>
      <c r="T39" s="488">
        <f t="shared" si="115"/>
        <v>0</v>
      </c>
      <c r="U39" s="487">
        <v>0</v>
      </c>
      <c r="V39" s="487">
        <v>0</v>
      </c>
      <c r="W39" s="487">
        <v>0</v>
      </c>
      <c r="X39" s="487">
        <v>0</v>
      </c>
      <c r="Y39" s="488">
        <f t="shared" si="120"/>
        <v>0</v>
      </c>
      <c r="Z39" s="487">
        <v>0</v>
      </c>
      <c r="AA39" s="487">
        <v>0</v>
      </c>
      <c r="AB39" s="487">
        <v>0</v>
      </c>
      <c r="AC39" s="487">
        <v>0</v>
      </c>
      <c r="AD39" s="487">
        <v>0</v>
      </c>
      <c r="AE39" s="488">
        <f t="shared" si="125"/>
        <v>0</v>
      </c>
      <c r="AF39" s="488">
        <f t="shared" si="54"/>
        <v>0</v>
      </c>
      <c r="AG39" s="488">
        <f t="shared" si="12"/>
        <v>0</v>
      </c>
      <c r="AH39" s="488">
        <f t="shared" si="13"/>
        <v>0</v>
      </c>
      <c r="AI39" s="488">
        <f t="shared" si="14"/>
        <v>0</v>
      </c>
      <c r="AJ39" s="488">
        <f t="shared" si="126"/>
        <v>0</v>
      </c>
      <c r="AK39" s="487">
        <v>0</v>
      </c>
      <c r="AL39" s="487">
        <v>0</v>
      </c>
      <c r="AM39" s="487">
        <v>0</v>
      </c>
      <c r="AN39" s="487">
        <v>0</v>
      </c>
      <c r="AO39" s="488">
        <f t="shared" si="131"/>
        <v>0</v>
      </c>
      <c r="AP39" s="487">
        <v>0</v>
      </c>
      <c r="AQ39" s="487">
        <v>0</v>
      </c>
      <c r="AR39" s="487">
        <v>0</v>
      </c>
      <c r="AS39" s="487">
        <v>0</v>
      </c>
      <c r="AT39" s="488">
        <f t="shared" si="136"/>
        <v>0</v>
      </c>
      <c r="AU39" s="487">
        <v>0</v>
      </c>
      <c r="AV39" s="487">
        <v>0</v>
      </c>
      <c r="AW39" s="487">
        <v>0</v>
      </c>
      <c r="AX39" s="487">
        <v>0</v>
      </c>
      <c r="AY39" s="488">
        <f t="shared" si="141"/>
        <v>0</v>
      </c>
      <c r="AZ39" s="487">
        <v>0</v>
      </c>
      <c r="BA39" s="487">
        <v>0</v>
      </c>
      <c r="BB39" s="487">
        <v>0</v>
      </c>
      <c r="BC39" s="487">
        <v>0</v>
      </c>
    </row>
    <row r="40" spans="1:55" s="52" customFormat="1" ht="86.25" customHeight="1">
      <c r="A40" s="450" t="s">
        <v>1144</v>
      </c>
      <c r="B40" s="451" t="s">
        <v>1145</v>
      </c>
      <c r="C40" s="447" t="s">
        <v>385</v>
      </c>
      <c r="D40" s="487">
        <v>0</v>
      </c>
      <c r="E40" s="488">
        <f t="shared" si="103"/>
        <v>0</v>
      </c>
      <c r="F40" s="488">
        <f t="shared" si="104"/>
        <v>0</v>
      </c>
      <c r="G40" s="488">
        <f t="shared" si="105"/>
        <v>0</v>
      </c>
      <c r="H40" s="488">
        <f t="shared" si="106"/>
        <v>0</v>
      </c>
      <c r="I40" s="488">
        <f t="shared" si="107"/>
        <v>0</v>
      </c>
      <c r="J40" s="488">
        <f t="shared" si="108"/>
        <v>0</v>
      </c>
      <c r="K40" s="487">
        <v>0</v>
      </c>
      <c r="L40" s="487">
        <v>0</v>
      </c>
      <c r="M40" s="487">
        <v>0</v>
      </c>
      <c r="N40" s="487">
        <v>0</v>
      </c>
      <c r="O40" s="488">
        <f t="shared" si="110"/>
        <v>0</v>
      </c>
      <c r="P40" s="487">
        <v>0</v>
      </c>
      <c r="Q40" s="487">
        <v>0</v>
      </c>
      <c r="R40" s="487">
        <v>0</v>
      </c>
      <c r="S40" s="487">
        <v>0</v>
      </c>
      <c r="T40" s="488">
        <f t="shared" si="115"/>
        <v>0</v>
      </c>
      <c r="U40" s="487">
        <v>0</v>
      </c>
      <c r="V40" s="487">
        <v>0</v>
      </c>
      <c r="W40" s="487">
        <v>0</v>
      </c>
      <c r="X40" s="487">
        <v>0</v>
      </c>
      <c r="Y40" s="488">
        <f t="shared" si="120"/>
        <v>0</v>
      </c>
      <c r="Z40" s="487">
        <v>0</v>
      </c>
      <c r="AA40" s="487">
        <v>0</v>
      </c>
      <c r="AB40" s="487">
        <v>0</v>
      </c>
      <c r="AC40" s="487">
        <v>0</v>
      </c>
      <c r="AD40" s="487">
        <v>0</v>
      </c>
      <c r="AE40" s="488">
        <f t="shared" si="125"/>
        <v>0</v>
      </c>
      <c r="AF40" s="488">
        <f t="shared" si="54"/>
        <v>0</v>
      </c>
      <c r="AG40" s="488">
        <f t="shared" si="12"/>
        <v>0</v>
      </c>
      <c r="AH40" s="488">
        <f t="shared" si="13"/>
        <v>0</v>
      </c>
      <c r="AI40" s="488">
        <f t="shared" si="14"/>
        <v>0</v>
      </c>
      <c r="AJ40" s="488">
        <f t="shared" si="126"/>
        <v>0</v>
      </c>
      <c r="AK40" s="487">
        <v>0</v>
      </c>
      <c r="AL40" s="487">
        <v>0</v>
      </c>
      <c r="AM40" s="487">
        <v>0</v>
      </c>
      <c r="AN40" s="487">
        <v>0</v>
      </c>
      <c r="AO40" s="488">
        <f t="shared" si="131"/>
        <v>0</v>
      </c>
      <c r="AP40" s="487">
        <v>0</v>
      </c>
      <c r="AQ40" s="487">
        <v>0</v>
      </c>
      <c r="AR40" s="487">
        <v>0</v>
      </c>
      <c r="AS40" s="487">
        <v>0</v>
      </c>
      <c r="AT40" s="488">
        <f t="shared" si="136"/>
        <v>0</v>
      </c>
      <c r="AU40" s="487">
        <v>0</v>
      </c>
      <c r="AV40" s="487">
        <v>0</v>
      </c>
      <c r="AW40" s="487">
        <v>0</v>
      </c>
      <c r="AX40" s="487">
        <v>0</v>
      </c>
      <c r="AY40" s="488">
        <f t="shared" si="141"/>
        <v>0</v>
      </c>
      <c r="AZ40" s="487">
        <v>0</v>
      </c>
      <c r="BA40" s="487">
        <v>0</v>
      </c>
      <c r="BB40" s="487">
        <v>0</v>
      </c>
      <c r="BC40" s="487">
        <v>0</v>
      </c>
    </row>
    <row r="41" spans="1:55" s="52" customFormat="1" ht="86.25" customHeight="1">
      <c r="A41" s="450" t="s">
        <v>1146</v>
      </c>
      <c r="B41" s="451" t="s">
        <v>1147</v>
      </c>
      <c r="C41" s="447" t="s">
        <v>385</v>
      </c>
      <c r="D41" s="487">
        <v>0</v>
      </c>
      <c r="E41" s="488">
        <f t="shared" si="103"/>
        <v>0</v>
      </c>
      <c r="F41" s="488">
        <f t="shared" si="104"/>
        <v>0</v>
      </c>
      <c r="G41" s="488">
        <f t="shared" si="105"/>
        <v>0</v>
      </c>
      <c r="H41" s="488">
        <f t="shared" si="106"/>
        <v>0</v>
      </c>
      <c r="I41" s="488">
        <f t="shared" si="107"/>
        <v>0</v>
      </c>
      <c r="J41" s="488">
        <f t="shared" si="108"/>
        <v>0</v>
      </c>
      <c r="K41" s="487">
        <v>0</v>
      </c>
      <c r="L41" s="487">
        <v>0</v>
      </c>
      <c r="M41" s="487">
        <v>0</v>
      </c>
      <c r="N41" s="487">
        <v>0</v>
      </c>
      <c r="O41" s="488">
        <f t="shared" si="110"/>
        <v>0</v>
      </c>
      <c r="P41" s="487">
        <v>0</v>
      </c>
      <c r="Q41" s="487">
        <v>0</v>
      </c>
      <c r="R41" s="487">
        <v>0</v>
      </c>
      <c r="S41" s="487">
        <v>0</v>
      </c>
      <c r="T41" s="488">
        <f t="shared" si="115"/>
        <v>0</v>
      </c>
      <c r="U41" s="487">
        <v>0</v>
      </c>
      <c r="V41" s="487">
        <v>0</v>
      </c>
      <c r="W41" s="487">
        <v>0</v>
      </c>
      <c r="X41" s="487">
        <v>0</v>
      </c>
      <c r="Y41" s="488">
        <f t="shared" si="120"/>
        <v>0</v>
      </c>
      <c r="Z41" s="487">
        <v>0</v>
      </c>
      <c r="AA41" s="487">
        <v>0</v>
      </c>
      <c r="AB41" s="487">
        <v>0</v>
      </c>
      <c r="AC41" s="487">
        <v>0</v>
      </c>
      <c r="AD41" s="487">
        <v>0</v>
      </c>
      <c r="AE41" s="488">
        <f t="shared" si="125"/>
        <v>0</v>
      </c>
      <c r="AF41" s="488">
        <f t="shared" si="54"/>
        <v>0</v>
      </c>
      <c r="AG41" s="488">
        <f t="shared" si="12"/>
        <v>0</v>
      </c>
      <c r="AH41" s="488">
        <f t="shared" si="13"/>
        <v>0</v>
      </c>
      <c r="AI41" s="488">
        <f t="shared" si="14"/>
        <v>0</v>
      </c>
      <c r="AJ41" s="488">
        <f t="shared" si="126"/>
        <v>0</v>
      </c>
      <c r="AK41" s="487">
        <v>0</v>
      </c>
      <c r="AL41" s="487">
        <v>0</v>
      </c>
      <c r="AM41" s="487">
        <v>0</v>
      </c>
      <c r="AN41" s="487">
        <v>0</v>
      </c>
      <c r="AO41" s="488">
        <f t="shared" si="131"/>
        <v>0</v>
      </c>
      <c r="AP41" s="487">
        <v>0</v>
      </c>
      <c r="AQ41" s="487">
        <v>0</v>
      </c>
      <c r="AR41" s="487">
        <v>0</v>
      </c>
      <c r="AS41" s="487">
        <v>0</v>
      </c>
      <c r="AT41" s="488">
        <f t="shared" si="136"/>
        <v>0</v>
      </c>
      <c r="AU41" s="487">
        <v>0</v>
      </c>
      <c r="AV41" s="487">
        <v>0</v>
      </c>
      <c r="AW41" s="487">
        <v>0</v>
      </c>
      <c r="AX41" s="487">
        <v>0</v>
      </c>
      <c r="AY41" s="488">
        <f t="shared" si="141"/>
        <v>0</v>
      </c>
      <c r="AZ41" s="487">
        <v>0</v>
      </c>
      <c r="BA41" s="487">
        <v>0</v>
      </c>
      <c r="BB41" s="487">
        <v>0</v>
      </c>
      <c r="BC41" s="487">
        <v>0</v>
      </c>
    </row>
    <row r="42" spans="1:55" s="52" customFormat="1" ht="78.75" customHeight="1">
      <c r="A42" s="334" t="s">
        <v>1148</v>
      </c>
      <c r="B42" s="335" t="s">
        <v>1149</v>
      </c>
      <c r="C42" s="336" t="s">
        <v>385</v>
      </c>
      <c r="D42" s="439">
        <f>D43+D44</f>
        <v>0</v>
      </c>
      <c r="E42" s="440">
        <f t="shared" si="103"/>
        <v>0</v>
      </c>
      <c r="F42" s="440">
        <f t="shared" si="104"/>
        <v>0</v>
      </c>
      <c r="G42" s="440">
        <f t="shared" si="105"/>
        <v>0</v>
      </c>
      <c r="H42" s="440">
        <f t="shared" si="106"/>
        <v>0</v>
      </c>
      <c r="I42" s="440">
        <f t="shared" si="107"/>
        <v>0</v>
      </c>
      <c r="J42" s="440">
        <f t="shared" si="108"/>
        <v>0</v>
      </c>
      <c r="K42" s="439">
        <f t="shared" ref="K42:N42" si="204">K43+K44</f>
        <v>0</v>
      </c>
      <c r="L42" s="439">
        <f t="shared" si="204"/>
        <v>0</v>
      </c>
      <c r="M42" s="439">
        <f t="shared" si="204"/>
        <v>0</v>
      </c>
      <c r="N42" s="439">
        <f t="shared" si="204"/>
        <v>0</v>
      </c>
      <c r="O42" s="440">
        <f t="shared" si="110"/>
        <v>0</v>
      </c>
      <c r="P42" s="439">
        <f t="shared" ref="P42" si="205">P43+P44</f>
        <v>0</v>
      </c>
      <c r="Q42" s="439">
        <f t="shared" ref="Q42" si="206">Q43+Q44</f>
        <v>0</v>
      </c>
      <c r="R42" s="439">
        <f t="shared" ref="R42" si="207">R43+R44</f>
        <v>0</v>
      </c>
      <c r="S42" s="439">
        <f t="shared" ref="S42" si="208">S43+S44</f>
        <v>0</v>
      </c>
      <c r="T42" s="440">
        <f t="shared" si="115"/>
        <v>0</v>
      </c>
      <c r="U42" s="439">
        <f t="shared" ref="U42" si="209">U43+U44</f>
        <v>0</v>
      </c>
      <c r="V42" s="439">
        <f t="shared" ref="V42" si="210">V43+V44</f>
        <v>0</v>
      </c>
      <c r="W42" s="439">
        <f t="shared" ref="W42" si="211">W43+W44</f>
        <v>0</v>
      </c>
      <c r="X42" s="439">
        <f t="shared" ref="X42" si="212">X43+X44</f>
        <v>0</v>
      </c>
      <c r="Y42" s="440">
        <f t="shared" si="120"/>
        <v>0</v>
      </c>
      <c r="Z42" s="439">
        <f t="shared" ref="Z42" si="213">Z43+Z44</f>
        <v>0</v>
      </c>
      <c r="AA42" s="439">
        <f t="shared" ref="AA42" si="214">AA43+AA44</f>
        <v>0</v>
      </c>
      <c r="AB42" s="439">
        <f t="shared" ref="AB42" si="215">AB43+AB44</f>
        <v>0</v>
      </c>
      <c r="AC42" s="439">
        <f t="shared" ref="AC42" si="216">AC43+AC44</f>
        <v>0</v>
      </c>
      <c r="AD42" s="439">
        <f>AD43+AD44</f>
        <v>0</v>
      </c>
      <c r="AE42" s="440">
        <f t="shared" si="125"/>
        <v>0</v>
      </c>
      <c r="AF42" s="440">
        <f t="shared" si="54"/>
        <v>0</v>
      </c>
      <c r="AG42" s="440">
        <f t="shared" si="12"/>
        <v>0</v>
      </c>
      <c r="AH42" s="440">
        <f t="shared" si="13"/>
        <v>0</v>
      </c>
      <c r="AI42" s="440">
        <f t="shared" si="14"/>
        <v>0</v>
      </c>
      <c r="AJ42" s="440">
        <f t="shared" si="126"/>
        <v>0</v>
      </c>
      <c r="AK42" s="439">
        <f t="shared" ref="AK42" si="217">AK43+AK44</f>
        <v>0</v>
      </c>
      <c r="AL42" s="439">
        <f t="shared" ref="AL42" si="218">AL43+AL44</f>
        <v>0</v>
      </c>
      <c r="AM42" s="439">
        <f t="shared" ref="AM42" si="219">AM43+AM44</f>
        <v>0</v>
      </c>
      <c r="AN42" s="439">
        <f t="shared" ref="AN42" si="220">AN43+AN44</f>
        <v>0</v>
      </c>
      <c r="AO42" s="440">
        <f t="shared" si="131"/>
        <v>0</v>
      </c>
      <c r="AP42" s="439">
        <f t="shared" ref="AP42" si="221">AP43+AP44</f>
        <v>0</v>
      </c>
      <c r="AQ42" s="439">
        <f t="shared" ref="AQ42" si="222">AQ43+AQ44</f>
        <v>0</v>
      </c>
      <c r="AR42" s="439">
        <f t="shared" ref="AR42" si="223">AR43+AR44</f>
        <v>0</v>
      </c>
      <c r="AS42" s="439">
        <f t="shared" ref="AS42" si="224">AS43+AS44</f>
        <v>0</v>
      </c>
      <c r="AT42" s="440">
        <f t="shared" si="136"/>
        <v>0</v>
      </c>
      <c r="AU42" s="439">
        <f t="shared" ref="AU42" si="225">AU43+AU44</f>
        <v>0</v>
      </c>
      <c r="AV42" s="439">
        <f t="shared" ref="AV42" si="226">AV43+AV44</f>
        <v>0</v>
      </c>
      <c r="AW42" s="439">
        <f t="shared" ref="AW42" si="227">AW43+AW44</f>
        <v>0</v>
      </c>
      <c r="AX42" s="439">
        <f t="shared" ref="AX42" si="228">AX43+AX44</f>
        <v>0</v>
      </c>
      <c r="AY42" s="440">
        <f t="shared" si="141"/>
        <v>0</v>
      </c>
      <c r="AZ42" s="439">
        <f t="shared" ref="AZ42" si="229">AZ43+AZ44</f>
        <v>0</v>
      </c>
      <c r="BA42" s="439">
        <f t="shared" ref="BA42" si="230">BA43+BA44</f>
        <v>0</v>
      </c>
      <c r="BB42" s="439">
        <f t="shared" ref="BB42" si="231">BB43+BB44</f>
        <v>0</v>
      </c>
      <c r="BC42" s="439">
        <f t="shared" ref="BC42" si="232">BC43+BC44</f>
        <v>0</v>
      </c>
    </row>
    <row r="43" spans="1:55" s="52" customFormat="1" ht="72" customHeight="1">
      <c r="A43" s="450" t="s">
        <v>1150</v>
      </c>
      <c r="B43" s="451" t="s">
        <v>1151</v>
      </c>
      <c r="C43" s="447" t="s">
        <v>385</v>
      </c>
      <c r="D43" s="487">
        <v>0</v>
      </c>
      <c r="E43" s="488">
        <f t="shared" si="103"/>
        <v>0</v>
      </c>
      <c r="F43" s="488">
        <f t="shared" si="104"/>
        <v>0</v>
      </c>
      <c r="G43" s="488">
        <f t="shared" si="105"/>
        <v>0</v>
      </c>
      <c r="H43" s="488">
        <f t="shared" si="106"/>
        <v>0</v>
      </c>
      <c r="I43" s="488">
        <f t="shared" si="107"/>
        <v>0</v>
      </c>
      <c r="J43" s="488">
        <f t="shared" si="108"/>
        <v>0</v>
      </c>
      <c r="K43" s="487">
        <v>0</v>
      </c>
      <c r="L43" s="487">
        <v>0</v>
      </c>
      <c r="M43" s="487">
        <v>0</v>
      </c>
      <c r="N43" s="487">
        <v>0</v>
      </c>
      <c r="O43" s="488">
        <f t="shared" si="110"/>
        <v>0</v>
      </c>
      <c r="P43" s="487">
        <v>0</v>
      </c>
      <c r="Q43" s="487">
        <v>0</v>
      </c>
      <c r="R43" s="487">
        <v>0</v>
      </c>
      <c r="S43" s="487">
        <v>0</v>
      </c>
      <c r="T43" s="488">
        <f t="shared" si="115"/>
        <v>0</v>
      </c>
      <c r="U43" s="487">
        <v>0</v>
      </c>
      <c r="V43" s="487">
        <v>0</v>
      </c>
      <c r="W43" s="487">
        <v>0</v>
      </c>
      <c r="X43" s="487">
        <v>0</v>
      </c>
      <c r="Y43" s="488">
        <f t="shared" si="120"/>
        <v>0</v>
      </c>
      <c r="Z43" s="487">
        <v>0</v>
      </c>
      <c r="AA43" s="487">
        <v>0</v>
      </c>
      <c r="AB43" s="487">
        <v>0</v>
      </c>
      <c r="AC43" s="487">
        <v>0</v>
      </c>
      <c r="AD43" s="487">
        <v>0</v>
      </c>
      <c r="AE43" s="488">
        <f t="shared" si="125"/>
        <v>0</v>
      </c>
      <c r="AF43" s="488">
        <f t="shared" si="54"/>
        <v>0</v>
      </c>
      <c r="AG43" s="488">
        <f t="shared" si="12"/>
        <v>0</v>
      </c>
      <c r="AH43" s="488">
        <f t="shared" si="13"/>
        <v>0</v>
      </c>
      <c r="AI43" s="488">
        <f t="shared" si="14"/>
        <v>0</v>
      </c>
      <c r="AJ43" s="488">
        <f t="shared" si="126"/>
        <v>0</v>
      </c>
      <c r="AK43" s="487">
        <v>0</v>
      </c>
      <c r="AL43" s="487">
        <v>0</v>
      </c>
      <c r="AM43" s="487">
        <v>0</v>
      </c>
      <c r="AN43" s="487">
        <v>0</v>
      </c>
      <c r="AO43" s="488">
        <f t="shared" si="131"/>
        <v>0</v>
      </c>
      <c r="AP43" s="487">
        <v>0</v>
      </c>
      <c r="AQ43" s="487">
        <v>0</v>
      </c>
      <c r="AR43" s="487">
        <v>0</v>
      </c>
      <c r="AS43" s="487">
        <v>0</v>
      </c>
      <c r="AT43" s="488">
        <f t="shared" si="136"/>
        <v>0</v>
      </c>
      <c r="AU43" s="487">
        <v>0</v>
      </c>
      <c r="AV43" s="487">
        <v>0</v>
      </c>
      <c r="AW43" s="487">
        <v>0</v>
      </c>
      <c r="AX43" s="487">
        <v>0</v>
      </c>
      <c r="AY43" s="488">
        <f t="shared" si="141"/>
        <v>0</v>
      </c>
      <c r="AZ43" s="487">
        <v>0</v>
      </c>
      <c r="BA43" s="487">
        <v>0</v>
      </c>
      <c r="BB43" s="487">
        <v>0</v>
      </c>
      <c r="BC43" s="487">
        <v>0</v>
      </c>
    </row>
    <row r="44" spans="1:55" s="52" customFormat="1" ht="51.75" customHeight="1">
      <c r="A44" s="450" t="s">
        <v>1152</v>
      </c>
      <c r="B44" s="451" t="s">
        <v>1153</v>
      </c>
      <c r="C44" s="447" t="s">
        <v>385</v>
      </c>
      <c r="D44" s="487">
        <v>0</v>
      </c>
      <c r="E44" s="488">
        <f t="shared" si="103"/>
        <v>0</v>
      </c>
      <c r="F44" s="488">
        <f t="shared" si="104"/>
        <v>0</v>
      </c>
      <c r="G44" s="488">
        <f t="shared" si="105"/>
        <v>0</v>
      </c>
      <c r="H44" s="488">
        <f t="shared" si="106"/>
        <v>0</v>
      </c>
      <c r="I44" s="488">
        <f t="shared" si="107"/>
        <v>0</v>
      </c>
      <c r="J44" s="488">
        <f t="shared" si="108"/>
        <v>0</v>
      </c>
      <c r="K44" s="487">
        <v>0</v>
      </c>
      <c r="L44" s="487">
        <v>0</v>
      </c>
      <c r="M44" s="487">
        <v>0</v>
      </c>
      <c r="N44" s="487">
        <v>0</v>
      </c>
      <c r="O44" s="488">
        <f t="shared" si="110"/>
        <v>0</v>
      </c>
      <c r="P44" s="487">
        <v>0</v>
      </c>
      <c r="Q44" s="487">
        <v>0</v>
      </c>
      <c r="R44" s="487">
        <v>0</v>
      </c>
      <c r="S44" s="487">
        <v>0</v>
      </c>
      <c r="T44" s="488">
        <f t="shared" si="115"/>
        <v>0</v>
      </c>
      <c r="U44" s="487">
        <v>0</v>
      </c>
      <c r="V44" s="487">
        <v>0</v>
      </c>
      <c r="W44" s="487">
        <v>0</v>
      </c>
      <c r="X44" s="487">
        <v>0</v>
      </c>
      <c r="Y44" s="488">
        <f t="shared" si="120"/>
        <v>0</v>
      </c>
      <c r="Z44" s="487">
        <v>0</v>
      </c>
      <c r="AA44" s="487">
        <v>0</v>
      </c>
      <c r="AB44" s="487">
        <v>0</v>
      </c>
      <c r="AC44" s="487">
        <v>0</v>
      </c>
      <c r="AD44" s="487">
        <v>0</v>
      </c>
      <c r="AE44" s="488">
        <f t="shared" si="125"/>
        <v>0</v>
      </c>
      <c r="AF44" s="488">
        <f t="shared" si="54"/>
        <v>0</v>
      </c>
      <c r="AG44" s="488">
        <f t="shared" si="12"/>
        <v>0</v>
      </c>
      <c r="AH44" s="488">
        <f t="shared" si="13"/>
        <v>0</v>
      </c>
      <c r="AI44" s="488">
        <f t="shared" si="14"/>
        <v>0</v>
      </c>
      <c r="AJ44" s="488">
        <f t="shared" si="126"/>
        <v>0</v>
      </c>
      <c r="AK44" s="487">
        <v>0</v>
      </c>
      <c r="AL44" s="487">
        <v>0</v>
      </c>
      <c r="AM44" s="487">
        <v>0</v>
      </c>
      <c r="AN44" s="487">
        <v>0</v>
      </c>
      <c r="AO44" s="488">
        <f t="shared" si="131"/>
        <v>0</v>
      </c>
      <c r="AP44" s="487">
        <v>0</v>
      </c>
      <c r="AQ44" s="487">
        <v>0</v>
      </c>
      <c r="AR44" s="487">
        <v>0</v>
      </c>
      <c r="AS44" s="487">
        <v>0</v>
      </c>
      <c r="AT44" s="488">
        <f t="shared" si="136"/>
        <v>0</v>
      </c>
      <c r="AU44" s="487">
        <v>0</v>
      </c>
      <c r="AV44" s="487">
        <v>0</v>
      </c>
      <c r="AW44" s="487">
        <v>0</v>
      </c>
      <c r="AX44" s="487">
        <v>0</v>
      </c>
      <c r="AY44" s="488">
        <f t="shared" si="141"/>
        <v>0</v>
      </c>
      <c r="AZ44" s="487">
        <v>0</v>
      </c>
      <c r="BA44" s="487">
        <v>0</v>
      </c>
      <c r="BB44" s="487">
        <v>0</v>
      </c>
      <c r="BC44" s="487">
        <v>0</v>
      </c>
    </row>
    <row r="45" spans="1:55" s="52" customFormat="1" ht="28.5">
      <c r="A45" s="355" t="s">
        <v>400</v>
      </c>
      <c r="B45" s="364" t="s">
        <v>401</v>
      </c>
      <c r="C45" s="358" t="s">
        <v>385</v>
      </c>
      <c r="D45" s="405">
        <f>D46+D49+D56</f>
        <v>8.2099999999999991</v>
      </c>
      <c r="E45" s="406">
        <f t="shared" si="27"/>
        <v>8.5459999999999994</v>
      </c>
      <c r="F45" s="406">
        <f t="shared" si="28"/>
        <v>0.51800000000000002</v>
      </c>
      <c r="G45" s="406">
        <f t="shared" si="29"/>
        <v>1.8180000000000001</v>
      </c>
      <c r="H45" s="406">
        <f t="shared" si="30"/>
        <v>6.085</v>
      </c>
      <c r="I45" s="406">
        <f t="shared" si="31"/>
        <v>0.125</v>
      </c>
      <c r="J45" s="406">
        <f t="shared" si="32"/>
        <v>1.4550000000000001</v>
      </c>
      <c r="K45" s="405">
        <f>K46+K49+K56</f>
        <v>0</v>
      </c>
      <c r="L45" s="405">
        <f t="shared" ref="L45:N45" si="233">L46+L49+L56</f>
        <v>0</v>
      </c>
      <c r="M45" s="405">
        <f t="shared" si="233"/>
        <v>1.4550000000000001</v>
      </c>
      <c r="N45" s="405">
        <f t="shared" si="233"/>
        <v>0</v>
      </c>
      <c r="O45" s="406">
        <f t="shared" si="33"/>
        <v>3.3079999999999998</v>
      </c>
      <c r="P45" s="405">
        <f>P46+P49+P56</f>
        <v>0.11</v>
      </c>
      <c r="Q45" s="405">
        <f t="shared" ref="Q45" si="234">Q46+Q49+Q56</f>
        <v>0</v>
      </c>
      <c r="R45" s="405">
        <f t="shared" ref="R45" si="235">R46+R49+R56</f>
        <v>3.117</v>
      </c>
      <c r="S45" s="405">
        <f t="shared" ref="S45" si="236">S46+S49+S56</f>
        <v>8.1000000000000003E-2</v>
      </c>
      <c r="T45" s="406">
        <f t="shared" si="34"/>
        <v>1.6830000000000001</v>
      </c>
      <c r="U45" s="405">
        <f>U46+U49+U56</f>
        <v>0</v>
      </c>
      <c r="V45" s="405">
        <f t="shared" ref="V45" si="237">V46+V49+V56</f>
        <v>0.76900000000000002</v>
      </c>
      <c r="W45" s="405">
        <f t="shared" ref="W45" si="238">W46+W49+W56</f>
        <v>0.91400000000000003</v>
      </c>
      <c r="X45" s="405">
        <f t="shared" ref="X45" si="239">X46+X49+X56</f>
        <v>0</v>
      </c>
      <c r="Y45" s="406">
        <f t="shared" si="35"/>
        <v>2.1</v>
      </c>
      <c r="Z45" s="405">
        <f>Z46+Z49+Z56</f>
        <v>0.40800000000000003</v>
      </c>
      <c r="AA45" s="405">
        <f t="shared" ref="AA45" si="240">AA46+AA49+AA56</f>
        <v>1.0489999999999999</v>
      </c>
      <c r="AB45" s="405">
        <f t="shared" ref="AB45" si="241">AB46+AB49+AB56</f>
        <v>0.59899999999999998</v>
      </c>
      <c r="AC45" s="405">
        <f t="shared" ref="AC45" si="242">AC46+AC49+AC56</f>
        <v>4.3999999999999997E-2</v>
      </c>
      <c r="AD45" s="405">
        <f>AD46+AD49+AD56</f>
        <v>6.9381999999999993</v>
      </c>
      <c r="AE45" s="406">
        <f t="shared" si="37"/>
        <v>7.5325000000000006</v>
      </c>
      <c r="AF45" s="406">
        <f t="shared" si="54"/>
        <v>0.51750000000000007</v>
      </c>
      <c r="AG45" s="406">
        <f t="shared" si="12"/>
        <v>1.819</v>
      </c>
      <c r="AH45" s="406">
        <f t="shared" si="13"/>
        <v>5.0720000000000001</v>
      </c>
      <c r="AI45" s="406">
        <f t="shared" si="14"/>
        <v>0.124</v>
      </c>
      <c r="AJ45" s="406">
        <f t="shared" si="38"/>
        <v>0.23350000000000001</v>
      </c>
      <c r="AK45" s="405">
        <f>AK46+AK49+AK56</f>
        <v>0.19850000000000001</v>
      </c>
      <c r="AL45" s="405">
        <f t="shared" ref="AL45" si="243">AL46+AL49+AL56</f>
        <v>0</v>
      </c>
      <c r="AM45" s="405">
        <f t="shared" ref="AM45" si="244">AM46+AM49+AM56</f>
        <v>1.2E-2</v>
      </c>
      <c r="AN45" s="405">
        <f t="shared" ref="AN45" si="245">AN46+AN49+AN56</f>
        <v>2.3E-2</v>
      </c>
      <c r="AO45" s="406">
        <f t="shared" si="40"/>
        <v>1.5799999999999998</v>
      </c>
      <c r="AP45" s="405">
        <f>AP46+AP49+AP56</f>
        <v>7.6999999999999999E-2</v>
      </c>
      <c r="AQ45" s="405">
        <f t="shared" ref="AQ45" si="246">AQ46+AQ49+AQ56</f>
        <v>0.503</v>
      </c>
      <c r="AR45" s="405">
        <f t="shared" ref="AR45" si="247">AR46+AR49+AR56</f>
        <v>0.94299999999999995</v>
      </c>
      <c r="AS45" s="405">
        <f t="shared" ref="AS45" si="248">AS46+AS49+AS56</f>
        <v>5.7000000000000002E-2</v>
      </c>
      <c r="AT45" s="406">
        <f t="shared" si="42"/>
        <v>3.367</v>
      </c>
      <c r="AU45" s="405">
        <f>AU46+AU49+AU56</f>
        <v>9.9000000000000005E-2</v>
      </c>
      <c r="AV45" s="405">
        <f t="shared" ref="AV45" si="249">AV46+AV49+AV56</f>
        <v>0.59</v>
      </c>
      <c r="AW45" s="405">
        <f t="shared" ref="AW45" si="250">AW46+AW49+AW56</f>
        <v>2.6779999999999999</v>
      </c>
      <c r="AX45" s="405">
        <f t="shared" ref="AX45" si="251">AX46+AX49+AX56</f>
        <v>0</v>
      </c>
      <c r="AY45" s="406">
        <f t="shared" si="44"/>
        <v>2.3519999999999999</v>
      </c>
      <c r="AZ45" s="405">
        <f>AZ46+AZ49+AZ56</f>
        <v>0.14299999999999999</v>
      </c>
      <c r="BA45" s="405">
        <f t="shared" ref="BA45" si="252">BA46+BA49+BA56</f>
        <v>0.72599999999999998</v>
      </c>
      <c r="BB45" s="405">
        <f t="shared" ref="BB45" si="253">BB46+BB49+BB56</f>
        <v>1.4390000000000001</v>
      </c>
      <c r="BC45" s="405">
        <f t="shared" ref="BC45" si="254">BC46+BC49+BC56</f>
        <v>4.3999999999999997E-2</v>
      </c>
    </row>
    <row r="46" spans="1:55" s="52" customFormat="1" ht="55.5" customHeight="1">
      <c r="A46" s="423" t="s">
        <v>402</v>
      </c>
      <c r="B46" s="414" t="s">
        <v>403</v>
      </c>
      <c r="C46" s="336" t="s">
        <v>385</v>
      </c>
      <c r="D46" s="439">
        <f>D47</f>
        <v>0</v>
      </c>
      <c r="E46" s="440">
        <f t="shared" si="27"/>
        <v>0</v>
      </c>
      <c r="F46" s="440">
        <f t="shared" si="28"/>
        <v>0</v>
      </c>
      <c r="G46" s="440">
        <f t="shared" si="29"/>
        <v>0</v>
      </c>
      <c r="H46" s="440">
        <f t="shared" si="30"/>
        <v>0</v>
      </c>
      <c r="I46" s="440">
        <f t="shared" si="31"/>
        <v>0</v>
      </c>
      <c r="J46" s="440">
        <f t="shared" si="32"/>
        <v>0</v>
      </c>
      <c r="K46" s="439">
        <f>K47</f>
        <v>0</v>
      </c>
      <c r="L46" s="439">
        <f t="shared" ref="L46:N46" si="255">L47</f>
        <v>0</v>
      </c>
      <c r="M46" s="439">
        <f t="shared" si="255"/>
        <v>0</v>
      </c>
      <c r="N46" s="439">
        <f t="shared" si="255"/>
        <v>0</v>
      </c>
      <c r="O46" s="440">
        <f t="shared" si="33"/>
        <v>0</v>
      </c>
      <c r="P46" s="439">
        <f>P47</f>
        <v>0</v>
      </c>
      <c r="Q46" s="439">
        <f t="shared" ref="Q46" si="256">Q47</f>
        <v>0</v>
      </c>
      <c r="R46" s="439">
        <f t="shared" ref="R46" si="257">R47</f>
        <v>0</v>
      </c>
      <c r="S46" s="439">
        <f t="shared" ref="S46" si="258">S47</f>
        <v>0</v>
      </c>
      <c r="T46" s="440">
        <f t="shared" si="34"/>
        <v>0</v>
      </c>
      <c r="U46" s="439">
        <f>U47</f>
        <v>0</v>
      </c>
      <c r="V46" s="439">
        <f t="shared" ref="V46" si="259">V47</f>
        <v>0</v>
      </c>
      <c r="W46" s="439">
        <f t="shared" ref="W46" si="260">W47</f>
        <v>0</v>
      </c>
      <c r="X46" s="439">
        <f t="shared" ref="X46" si="261">X47</f>
        <v>0</v>
      </c>
      <c r="Y46" s="440">
        <f t="shared" si="35"/>
        <v>0</v>
      </c>
      <c r="Z46" s="439">
        <f>Z47</f>
        <v>0</v>
      </c>
      <c r="AA46" s="439">
        <f t="shared" ref="AA46" si="262">AA47</f>
        <v>0</v>
      </c>
      <c r="AB46" s="439">
        <f t="shared" ref="AB46" si="263">AB47</f>
        <v>0</v>
      </c>
      <c r="AC46" s="439">
        <f t="shared" ref="AC46" si="264">AC47</f>
        <v>0</v>
      </c>
      <c r="AD46" s="439">
        <f>AD47</f>
        <v>0</v>
      </c>
      <c r="AE46" s="440">
        <f t="shared" si="37"/>
        <v>0</v>
      </c>
      <c r="AF46" s="440">
        <f t="shared" si="54"/>
        <v>0</v>
      </c>
      <c r="AG46" s="440">
        <f t="shared" si="12"/>
        <v>0</v>
      </c>
      <c r="AH46" s="440">
        <f t="shared" si="13"/>
        <v>0</v>
      </c>
      <c r="AI46" s="440">
        <f t="shared" si="14"/>
        <v>0</v>
      </c>
      <c r="AJ46" s="439">
        <v>0</v>
      </c>
      <c r="AK46" s="439">
        <v>0</v>
      </c>
      <c r="AL46" s="439">
        <v>0</v>
      </c>
      <c r="AM46" s="439">
        <v>0</v>
      </c>
      <c r="AN46" s="439">
        <f t="shared" ref="AN46" si="265">AN47</f>
        <v>0</v>
      </c>
      <c r="AO46" s="440">
        <f t="shared" si="40"/>
        <v>0</v>
      </c>
      <c r="AP46" s="439">
        <v>0</v>
      </c>
      <c r="AQ46" s="439">
        <v>0</v>
      </c>
      <c r="AR46" s="439">
        <v>0</v>
      </c>
      <c r="AS46" s="439">
        <v>0</v>
      </c>
      <c r="AT46" s="440">
        <f t="shared" si="42"/>
        <v>0</v>
      </c>
      <c r="AU46" s="439">
        <v>0</v>
      </c>
      <c r="AV46" s="439">
        <v>0</v>
      </c>
      <c r="AW46" s="439">
        <v>0</v>
      </c>
      <c r="AX46" s="439">
        <v>0</v>
      </c>
      <c r="AY46" s="440">
        <f t="shared" si="44"/>
        <v>0</v>
      </c>
      <c r="AZ46" s="439">
        <v>0</v>
      </c>
      <c r="BA46" s="439">
        <v>0</v>
      </c>
      <c r="BB46" s="439">
        <v>0</v>
      </c>
      <c r="BC46" s="439">
        <v>0</v>
      </c>
    </row>
    <row r="47" spans="1:55" s="52" customFormat="1" ht="28.5">
      <c r="A47" s="468" t="s">
        <v>404</v>
      </c>
      <c r="B47" s="455" t="s">
        <v>405</v>
      </c>
      <c r="C47" s="447" t="s">
        <v>385</v>
      </c>
      <c r="D47" s="487">
        <v>0</v>
      </c>
      <c r="E47" s="488">
        <f t="shared" si="27"/>
        <v>0</v>
      </c>
      <c r="F47" s="488">
        <f t="shared" si="28"/>
        <v>0</v>
      </c>
      <c r="G47" s="488">
        <f t="shared" si="29"/>
        <v>0</v>
      </c>
      <c r="H47" s="488">
        <f t="shared" si="30"/>
        <v>0</v>
      </c>
      <c r="I47" s="488">
        <f t="shared" si="31"/>
        <v>0</v>
      </c>
      <c r="J47" s="488">
        <f t="shared" si="32"/>
        <v>0</v>
      </c>
      <c r="K47" s="487">
        <v>0</v>
      </c>
      <c r="L47" s="487">
        <v>0</v>
      </c>
      <c r="M47" s="487">
        <v>0</v>
      </c>
      <c r="N47" s="487">
        <v>0</v>
      </c>
      <c r="O47" s="488">
        <f t="shared" si="33"/>
        <v>0</v>
      </c>
      <c r="P47" s="487">
        <v>0</v>
      </c>
      <c r="Q47" s="487">
        <v>0</v>
      </c>
      <c r="R47" s="487">
        <v>0</v>
      </c>
      <c r="S47" s="487">
        <v>0</v>
      </c>
      <c r="T47" s="488">
        <f t="shared" si="34"/>
        <v>0</v>
      </c>
      <c r="U47" s="487">
        <v>0</v>
      </c>
      <c r="V47" s="487">
        <v>0</v>
      </c>
      <c r="W47" s="487">
        <v>0</v>
      </c>
      <c r="X47" s="487">
        <v>0</v>
      </c>
      <c r="Y47" s="488">
        <f t="shared" si="35"/>
        <v>0</v>
      </c>
      <c r="Z47" s="487">
        <v>0</v>
      </c>
      <c r="AA47" s="487">
        <v>0</v>
      </c>
      <c r="AB47" s="487">
        <v>0</v>
      </c>
      <c r="AC47" s="487">
        <v>0</v>
      </c>
      <c r="AD47" s="487">
        <v>0</v>
      </c>
      <c r="AE47" s="488">
        <f t="shared" si="37"/>
        <v>0</v>
      </c>
      <c r="AF47" s="488">
        <f t="shared" si="54"/>
        <v>0</v>
      </c>
      <c r="AG47" s="488">
        <f t="shared" si="12"/>
        <v>0</v>
      </c>
      <c r="AH47" s="488">
        <f t="shared" si="13"/>
        <v>0</v>
      </c>
      <c r="AI47" s="488">
        <f t="shared" si="14"/>
        <v>0</v>
      </c>
      <c r="AJ47" s="487">
        <v>0</v>
      </c>
      <c r="AK47" s="487">
        <v>0</v>
      </c>
      <c r="AL47" s="487">
        <v>0</v>
      </c>
      <c r="AM47" s="487">
        <v>0</v>
      </c>
      <c r="AN47" s="487">
        <v>0</v>
      </c>
      <c r="AO47" s="488">
        <f t="shared" si="40"/>
        <v>0</v>
      </c>
      <c r="AP47" s="487">
        <v>0</v>
      </c>
      <c r="AQ47" s="487">
        <v>0</v>
      </c>
      <c r="AR47" s="487">
        <v>0</v>
      </c>
      <c r="AS47" s="487">
        <v>0</v>
      </c>
      <c r="AT47" s="488">
        <f t="shared" si="42"/>
        <v>0</v>
      </c>
      <c r="AU47" s="487">
        <v>0</v>
      </c>
      <c r="AV47" s="487">
        <v>0</v>
      </c>
      <c r="AW47" s="487">
        <v>0</v>
      </c>
      <c r="AX47" s="487">
        <v>0</v>
      </c>
      <c r="AY47" s="488">
        <f t="shared" si="44"/>
        <v>0</v>
      </c>
      <c r="AZ47" s="487">
        <v>0</v>
      </c>
      <c r="BA47" s="487">
        <v>0</v>
      </c>
      <c r="BB47" s="487">
        <v>0</v>
      </c>
      <c r="BC47" s="487">
        <v>0</v>
      </c>
    </row>
    <row r="48" spans="1:55" s="52" customFormat="1" ht="57.75" customHeight="1">
      <c r="A48" s="454" t="s">
        <v>1051</v>
      </c>
      <c r="B48" s="455" t="s">
        <v>1154</v>
      </c>
      <c r="C48" s="447"/>
      <c r="D48" s="487">
        <v>0</v>
      </c>
      <c r="E48" s="488">
        <f t="shared" si="27"/>
        <v>0</v>
      </c>
      <c r="F48" s="488">
        <f t="shared" si="28"/>
        <v>0</v>
      </c>
      <c r="G48" s="488">
        <f t="shared" si="29"/>
        <v>0</v>
      </c>
      <c r="H48" s="488">
        <f t="shared" si="30"/>
        <v>0</v>
      </c>
      <c r="I48" s="488">
        <f t="shared" si="31"/>
        <v>0</v>
      </c>
      <c r="J48" s="488">
        <f t="shared" si="32"/>
        <v>0</v>
      </c>
      <c r="K48" s="487">
        <v>0</v>
      </c>
      <c r="L48" s="487">
        <v>0</v>
      </c>
      <c r="M48" s="487">
        <v>0</v>
      </c>
      <c r="N48" s="487">
        <v>0</v>
      </c>
      <c r="O48" s="488">
        <f t="shared" si="33"/>
        <v>0</v>
      </c>
      <c r="P48" s="487">
        <v>0</v>
      </c>
      <c r="Q48" s="487">
        <v>0</v>
      </c>
      <c r="R48" s="487">
        <v>0</v>
      </c>
      <c r="S48" s="487">
        <v>0</v>
      </c>
      <c r="T48" s="488">
        <f t="shared" si="34"/>
        <v>0</v>
      </c>
      <c r="U48" s="487">
        <v>0</v>
      </c>
      <c r="V48" s="487">
        <v>0</v>
      </c>
      <c r="W48" s="487">
        <v>0</v>
      </c>
      <c r="X48" s="487">
        <v>0</v>
      </c>
      <c r="Y48" s="488">
        <f t="shared" si="35"/>
        <v>0</v>
      </c>
      <c r="Z48" s="487">
        <v>0</v>
      </c>
      <c r="AA48" s="487">
        <v>0</v>
      </c>
      <c r="AB48" s="487">
        <v>0</v>
      </c>
      <c r="AC48" s="487">
        <v>0</v>
      </c>
      <c r="AD48" s="487">
        <v>0</v>
      </c>
      <c r="AE48" s="488">
        <f t="shared" si="37"/>
        <v>0</v>
      </c>
      <c r="AF48" s="488">
        <f t="shared" si="54"/>
        <v>0</v>
      </c>
      <c r="AG48" s="488">
        <f t="shared" si="12"/>
        <v>0</v>
      </c>
      <c r="AH48" s="488">
        <f t="shared" si="13"/>
        <v>0</v>
      </c>
      <c r="AI48" s="488">
        <f t="shared" si="14"/>
        <v>0</v>
      </c>
      <c r="AJ48" s="488">
        <f t="shared" ref="AJ48" si="266">AK48+AL48+AM48+AN48</f>
        <v>0</v>
      </c>
      <c r="AK48" s="487">
        <v>0</v>
      </c>
      <c r="AL48" s="487">
        <v>0</v>
      </c>
      <c r="AM48" s="487">
        <v>0</v>
      </c>
      <c r="AN48" s="487">
        <v>0</v>
      </c>
      <c r="AO48" s="488">
        <f t="shared" si="40"/>
        <v>0</v>
      </c>
      <c r="AP48" s="487">
        <v>0</v>
      </c>
      <c r="AQ48" s="487">
        <v>0</v>
      </c>
      <c r="AR48" s="487">
        <v>0</v>
      </c>
      <c r="AS48" s="487">
        <v>0</v>
      </c>
      <c r="AT48" s="488">
        <f t="shared" si="42"/>
        <v>0</v>
      </c>
      <c r="AU48" s="487">
        <v>0</v>
      </c>
      <c r="AV48" s="487">
        <v>0</v>
      </c>
      <c r="AW48" s="487">
        <v>0</v>
      </c>
      <c r="AX48" s="487">
        <v>0</v>
      </c>
      <c r="AY48" s="488">
        <f t="shared" si="44"/>
        <v>0</v>
      </c>
      <c r="AZ48" s="487">
        <v>0</v>
      </c>
      <c r="BA48" s="487">
        <v>0</v>
      </c>
      <c r="BB48" s="487">
        <v>0</v>
      </c>
      <c r="BC48" s="487">
        <v>0</v>
      </c>
    </row>
    <row r="49" spans="1:55" s="52" customFormat="1" ht="42.75">
      <c r="A49" s="423" t="s">
        <v>406</v>
      </c>
      <c r="B49" s="414" t="s">
        <v>407</v>
      </c>
      <c r="C49" s="336" t="s">
        <v>385</v>
      </c>
      <c r="D49" s="439">
        <f>D50+D54</f>
        <v>6.06</v>
      </c>
      <c r="E49" s="440">
        <f t="shared" si="27"/>
        <v>5.649</v>
      </c>
      <c r="F49" s="440">
        <f t="shared" si="28"/>
        <v>0.51800000000000002</v>
      </c>
      <c r="G49" s="440">
        <f t="shared" si="29"/>
        <v>1.3900000000000001</v>
      </c>
      <c r="H49" s="440">
        <f t="shared" si="30"/>
        <v>3.6160000000000001</v>
      </c>
      <c r="I49" s="440">
        <f t="shared" si="31"/>
        <v>0.125</v>
      </c>
      <c r="J49" s="440">
        <f t="shared" si="32"/>
        <v>1.4550000000000001</v>
      </c>
      <c r="K49" s="439">
        <f>K50+K54</f>
        <v>0</v>
      </c>
      <c r="L49" s="439">
        <f t="shared" ref="L49:N49" si="267">L50+L54</f>
        <v>0</v>
      </c>
      <c r="M49" s="439">
        <f t="shared" si="267"/>
        <v>1.4550000000000001</v>
      </c>
      <c r="N49" s="439">
        <f t="shared" si="267"/>
        <v>0</v>
      </c>
      <c r="O49" s="440">
        <f t="shared" si="33"/>
        <v>1.6539999999999999</v>
      </c>
      <c r="P49" s="439">
        <f>P50+P54</f>
        <v>0.11</v>
      </c>
      <c r="Q49" s="439">
        <f t="shared" ref="Q49" si="268">Q50+Q54</f>
        <v>0</v>
      </c>
      <c r="R49" s="439">
        <f t="shared" ref="R49" si="269">R50+R54</f>
        <v>1.4629999999999999</v>
      </c>
      <c r="S49" s="439">
        <f t="shared" ref="S49" si="270">S50+S54</f>
        <v>8.1000000000000003E-2</v>
      </c>
      <c r="T49" s="440">
        <f t="shared" si="34"/>
        <v>1.282</v>
      </c>
      <c r="U49" s="439">
        <f>U50+U54</f>
        <v>0</v>
      </c>
      <c r="V49" s="439">
        <f t="shared" ref="V49" si="271">V50+V54</f>
        <v>0.76900000000000002</v>
      </c>
      <c r="W49" s="439">
        <f t="shared" ref="W49" si="272">W50+W54</f>
        <v>0.51300000000000001</v>
      </c>
      <c r="X49" s="439">
        <f t="shared" ref="X49" si="273">X50+X54</f>
        <v>0</v>
      </c>
      <c r="Y49" s="440">
        <f t="shared" si="35"/>
        <v>1.258</v>
      </c>
      <c r="Z49" s="439">
        <f>Z50+Z54</f>
        <v>0.40800000000000003</v>
      </c>
      <c r="AA49" s="439">
        <f t="shared" ref="AA49" si="274">AA50+AA54</f>
        <v>0.621</v>
      </c>
      <c r="AB49" s="439">
        <f t="shared" ref="AB49" si="275">AB50+AB54</f>
        <v>0.18499999999999997</v>
      </c>
      <c r="AC49" s="439">
        <f t="shared" ref="AC49" si="276">AC50+AC54</f>
        <v>4.3999999999999997E-2</v>
      </c>
      <c r="AD49" s="439">
        <f>AD50+AD54</f>
        <v>5.1461999999999994</v>
      </c>
      <c r="AE49" s="440">
        <f t="shared" si="37"/>
        <v>5.0465</v>
      </c>
      <c r="AF49" s="440">
        <f t="shared" si="54"/>
        <v>0.51750000000000007</v>
      </c>
      <c r="AG49" s="440">
        <f t="shared" si="12"/>
        <v>1.391</v>
      </c>
      <c r="AH49" s="440">
        <f t="shared" si="13"/>
        <v>3.0140000000000002</v>
      </c>
      <c r="AI49" s="440">
        <f t="shared" si="14"/>
        <v>0.124</v>
      </c>
      <c r="AJ49" s="440">
        <f t="shared" si="38"/>
        <v>0.23350000000000001</v>
      </c>
      <c r="AK49" s="439">
        <f>AK50+AK54</f>
        <v>0.19850000000000001</v>
      </c>
      <c r="AL49" s="439">
        <f t="shared" ref="AL49" si="277">AL50+AL54</f>
        <v>0</v>
      </c>
      <c r="AM49" s="439">
        <f t="shared" ref="AM49" si="278">AM50+AM54</f>
        <v>1.2E-2</v>
      </c>
      <c r="AN49" s="439">
        <f t="shared" ref="AN49" si="279">AN50+AN54</f>
        <v>2.3E-2</v>
      </c>
      <c r="AO49" s="440">
        <f t="shared" si="40"/>
        <v>1.5799999999999998</v>
      </c>
      <c r="AP49" s="439">
        <f>AP50+AP54</f>
        <v>7.6999999999999999E-2</v>
      </c>
      <c r="AQ49" s="439">
        <f t="shared" ref="AQ49" si="280">AQ50+AQ54</f>
        <v>0.503</v>
      </c>
      <c r="AR49" s="439">
        <f t="shared" ref="AR49" si="281">AR50+AR54</f>
        <v>0.94299999999999995</v>
      </c>
      <c r="AS49" s="439">
        <f t="shared" ref="AS49" si="282">AS50+AS54</f>
        <v>5.7000000000000002E-2</v>
      </c>
      <c r="AT49" s="440">
        <f t="shared" si="42"/>
        <v>1.9180000000000001</v>
      </c>
      <c r="AU49" s="439">
        <f>AU50+AU54</f>
        <v>9.9000000000000005E-2</v>
      </c>
      <c r="AV49" s="439">
        <f t="shared" ref="AV49" si="283">AV50+AV54</f>
        <v>0.59</v>
      </c>
      <c r="AW49" s="439">
        <f t="shared" ref="AW49" si="284">AW50+AW54</f>
        <v>1.2290000000000001</v>
      </c>
      <c r="AX49" s="439">
        <f t="shared" ref="AX49" si="285">AX50+AX54</f>
        <v>0</v>
      </c>
      <c r="AY49" s="440">
        <f t="shared" si="44"/>
        <v>1.3149999999999999</v>
      </c>
      <c r="AZ49" s="439">
        <f>AZ50+AZ54</f>
        <v>0.14299999999999999</v>
      </c>
      <c r="BA49" s="439">
        <f t="shared" ref="BA49" si="286">BA50+BA54</f>
        <v>0.29799999999999999</v>
      </c>
      <c r="BB49" s="439">
        <f t="shared" ref="BB49" si="287">BB50+BB54</f>
        <v>0.83000000000000007</v>
      </c>
      <c r="BC49" s="439">
        <f t="shared" ref="BC49" si="288">BC50+BC54</f>
        <v>4.3999999999999997E-2</v>
      </c>
    </row>
    <row r="50" spans="1:55" s="52" customFormat="1" ht="28.5">
      <c r="A50" s="468" t="s">
        <v>408</v>
      </c>
      <c r="B50" s="455" t="s">
        <v>409</v>
      </c>
      <c r="C50" s="447" t="s">
        <v>385</v>
      </c>
      <c r="D50" s="487">
        <f>D52+D53+D51</f>
        <v>5.4809999999999999</v>
      </c>
      <c r="E50" s="488">
        <f t="shared" si="27"/>
        <v>5.2309999999999999</v>
      </c>
      <c r="F50" s="488">
        <f t="shared" si="28"/>
        <v>0.51800000000000002</v>
      </c>
      <c r="G50" s="488">
        <f t="shared" si="29"/>
        <v>1.2150000000000001</v>
      </c>
      <c r="H50" s="488">
        <f t="shared" si="30"/>
        <v>3.3730000000000002</v>
      </c>
      <c r="I50" s="488">
        <f t="shared" si="31"/>
        <v>0.125</v>
      </c>
      <c r="J50" s="488">
        <f t="shared" si="32"/>
        <v>1.331</v>
      </c>
      <c r="K50" s="487">
        <f t="shared" ref="K50:W50" si="289">K52+K53+K51</f>
        <v>0</v>
      </c>
      <c r="L50" s="487">
        <f>L52+L53+L51</f>
        <v>0</v>
      </c>
      <c r="M50" s="487">
        <f t="shared" si="289"/>
        <v>1.331</v>
      </c>
      <c r="N50" s="487">
        <f t="shared" si="289"/>
        <v>0</v>
      </c>
      <c r="O50" s="487">
        <f t="shared" si="289"/>
        <v>1.5429999999999999</v>
      </c>
      <c r="P50" s="487">
        <f t="shared" si="289"/>
        <v>0.11</v>
      </c>
      <c r="Q50" s="487">
        <f t="shared" si="289"/>
        <v>0</v>
      </c>
      <c r="R50" s="487">
        <f t="shared" si="289"/>
        <v>1.3519999999999999</v>
      </c>
      <c r="S50" s="487">
        <f t="shared" si="289"/>
        <v>8.1000000000000003E-2</v>
      </c>
      <c r="T50" s="487">
        <f t="shared" si="289"/>
        <v>1.2390000000000001</v>
      </c>
      <c r="U50" s="487">
        <f t="shared" si="289"/>
        <v>0</v>
      </c>
      <c r="V50" s="487">
        <f t="shared" si="289"/>
        <v>0.76900000000000002</v>
      </c>
      <c r="W50" s="487">
        <f t="shared" si="289"/>
        <v>0.47000000000000003</v>
      </c>
      <c r="X50" s="487">
        <f t="shared" ref="X50" si="290">X52+X53+X51</f>
        <v>0</v>
      </c>
      <c r="Y50" s="487">
        <f t="shared" ref="Y50" si="291">Y52+Y53+Y51</f>
        <v>1.1180000000000001</v>
      </c>
      <c r="Z50" s="487">
        <f t="shared" ref="Z50" si="292">Z52+Z53+Z51</f>
        <v>0.40800000000000003</v>
      </c>
      <c r="AA50" s="487">
        <f t="shared" ref="AA50" si="293">AA52+AA53+AA51</f>
        <v>0.44600000000000001</v>
      </c>
      <c r="AB50" s="487">
        <f t="shared" ref="AB50" si="294">AB52+AB53+AB51</f>
        <v>0.21999999999999997</v>
      </c>
      <c r="AC50" s="487">
        <f t="shared" ref="AC50" si="295">AC52+AC53+AC51</f>
        <v>4.3999999999999997E-2</v>
      </c>
      <c r="AD50" s="487">
        <f>AD52+AD53+AD51</f>
        <v>4.6639999999999997</v>
      </c>
      <c r="AE50" s="488">
        <f t="shared" si="37"/>
        <v>4.6684999999999999</v>
      </c>
      <c r="AF50" s="488">
        <f t="shared" si="54"/>
        <v>0.51750000000000007</v>
      </c>
      <c r="AG50" s="488">
        <f t="shared" si="12"/>
        <v>1.216</v>
      </c>
      <c r="AH50" s="488">
        <f t="shared" si="13"/>
        <v>2.8109999999999999</v>
      </c>
      <c r="AI50" s="488">
        <f t="shared" si="14"/>
        <v>0.124</v>
      </c>
      <c r="AJ50" s="488">
        <f t="shared" si="38"/>
        <v>0.23350000000000001</v>
      </c>
      <c r="AK50" s="487">
        <f t="shared" ref="AK50" si="296">AK52+AK53+AK51</f>
        <v>0.19850000000000001</v>
      </c>
      <c r="AL50" s="487">
        <f>AL52+AL53+AL51</f>
        <v>0</v>
      </c>
      <c r="AM50" s="487">
        <f t="shared" ref="AM50" si="297">AM52+AM53+AM51</f>
        <v>1.2E-2</v>
      </c>
      <c r="AN50" s="487">
        <f t="shared" ref="AN50" si="298">AN52+AN53+AN51</f>
        <v>2.3E-2</v>
      </c>
      <c r="AO50" s="487">
        <f t="shared" ref="AO50" si="299">AO52+AO53+AO51</f>
        <v>1.5799999999999998</v>
      </c>
      <c r="AP50" s="487">
        <f t="shared" ref="AP50" si="300">AP52+AP53+AP51</f>
        <v>7.6999999999999999E-2</v>
      </c>
      <c r="AQ50" s="487">
        <f t="shared" ref="AQ50" si="301">AQ52+AQ53+AQ51</f>
        <v>0.503</v>
      </c>
      <c r="AR50" s="487">
        <f t="shared" ref="AR50" si="302">AR52+AR53+AR51</f>
        <v>0.94299999999999995</v>
      </c>
      <c r="AS50" s="487">
        <f t="shared" ref="AS50" si="303">AS52+AS53+AS51</f>
        <v>5.7000000000000002E-2</v>
      </c>
      <c r="AT50" s="487">
        <f t="shared" ref="AT50" si="304">AT52+AT53+AT51</f>
        <v>1.9179999999999999</v>
      </c>
      <c r="AU50" s="487">
        <f t="shared" ref="AU50" si="305">AU52+AU53+AU51</f>
        <v>9.9000000000000005E-2</v>
      </c>
      <c r="AV50" s="487">
        <f t="shared" ref="AV50" si="306">AV52+AV53+AV51</f>
        <v>0.59</v>
      </c>
      <c r="AW50" s="487">
        <f t="shared" ref="AW50" si="307">AW52+AW53+AW51</f>
        <v>1.2290000000000001</v>
      </c>
      <c r="AX50" s="487">
        <f t="shared" ref="AX50" si="308">AX52+AX53+AX51</f>
        <v>0</v>
      </c>
      <c r="AY50" s="487">
        <f t="shared" ref="AY50" si="309">AY52+AY53+AY51</f>
        <v>0.93700000000000006</v>
      </c>
      <c r="AZ50" s="487">
        <f t="shared" ref="AZ50" si="310">AZ52+AZ53+AZ51</f>
        <v>0.14299999999999999</v>
      </c>
      <c r="BA50" s="487">
        <f t="shared" ref="BA50" si="311">BA52+BA53+BA51</f>
        <v>0.123</v>
      </c>
      <c r="BB50" s="487">
        <f t="shared" ref="BB50" si="312">BB52+BB53+BB51</f>
        <v>0.627</v>
      </c>
      <c r="BC50" s="487">
        <f t="shared" ref="BC50" si="313">BC52+BC53+BC51</f>
        <v>4.3999999999999997E-2</v>
      </c>
    </row>
    <row r="51" spans="1:55" s="52" customFormat="1" ht="45">
      <c r="A51" s="77" t="s">
        <v>410</v>
      </c>
      <c r="B51" s="78" t="s">
        <v>411</v>
      </c>
      <c r="C51" s="87" t="s">
        <v>412</v>
      </c>
      <c r="D51" s="108">
        <f>'10'!G51</f>
        <v>1.391</v>
      </c>
      <c r="E51" s="107">
        <f t="shared" si="27"/>
        <v>1.1640000000000001</v>
      </c>
      <c r="F51" s="107">
        <f t="shared" si="28"/>
        <v>0.10199999999999999</v>
      </c>
      <c r="G51" s="107">
        <f t="shared" si="29"/>
        <v>0.317</v>
      </c>
      <c r="H51" s="107">
        <f t="shared" si="30"/>
        <v>0.72299999999999998</v>
      </c>
      <c r="I51" s="107">
        <f t="shared" si="31"/>
        <v>2.1999999999999999E-2</v>
      </c>
      <c r="J51" s="107">
        <f t="shared" si="32"/>
        <v>2.8000000000000001E-2</v>
      </c>
      <c r="K51" s="111">
        <v>0</v>
      </c>
      <c r="L51" s="111">
        <v>0</v>
      </c>
      <c r="M51" s="111">
        <v>2.8000000000000001E-2</v>
      </c>
      <c r="N51" s="111">
        <v>0</v>
      </c>
      <c r="O51" s="107">
        <f t="shared" si="33"/>
        <v>3.6999999999999998E-2</v>
      </c>
      <c r="P51" s="108">
        <v>0.01</v>
      </c>
      <c r="Q51" s="108">
        <v>0</v>
      </c>
      <c r="R51" s="108">
        <v>2.7E-2</v>
      </c>
      <c r="S51" s="108">
        <v>0</v>
      </c>
      <c r="T51" s="107">
        <f t="shared" si="34"/>
        <v>0.47000000000000003</v>
      </c>
      <c r="U51" s="108">
        <v>0</v>
      </c>
      <c r="V51" s="108">
        <f>0.006</f>
        <v>6.0000000000000001E-3</v>
      </c>
      <c r="W51" s="108">
        <v>0.46400000000000002</v>
      </c>
      <c r="X51" s="108">
        <v>0</v>
      </c>
      <c r="Y51" s="107">
        <f t="shared" si="35"/>
        <v>0.629</v>
      </c>
      <c r="Z51" s="108">
        <v>9.1999999999999998E-2</v>
      </c>
      <c r="AA51" s="108">
        <v>0.311</v>
      </c>
      <c r="AB51" s="108">
        <v>0.20399999999999999</v>
      </c>
      <c r="AC51" s="108">
        <v>2.1999999999999999E-2</v>
      </c>
      <c r="AD51" s="105">
        <f>'12'!H51</f>
        <v>1.19</v>
      </c>
      <c r="AE51" s="106">
        <f t="shared" si="37"/>
        <v>1.044</v>
      </c>
      <c r="AF51" s="106">
        <f t="shared" si="54"/>
        <v>0.10199999999999999</v>
      </c>
      <c r="AG51" s="106">
        <f t="shared" si="12"/>
        <v>0.318</v>
      </c>
      <c r="AH51" s="106">
        <f t="shared" si="13"/>
        <v>0.60199999999999998</v>
      </c>
      <c r="AI51" s="106">
        <f t="shared" si="14"/>
        <v>2.1999999999999999E-2</v>
      </c>
      <c r="AJ51" s="108">
        <v>0</v>
      </c>
      <c r="AK51" s="108">
        <v>0</v>
      </c>
      <c r="AL51" s="108">
        <v>0</v>
      </c>
      <c r="AM51" s="108">
        <v>0</v>
      </c>
      <c r="AN51" s="108">
        <v>0</v>
      </c>
      <c r="AO51" s="107">
        <f t="shared" si="40"/>
        <v>0.01</v>
      </c>
      <c r="AP51" s="108">
        <v>0.01</v>
      </c>
      <c r="AQ51" s="108">
        <v>0</v>
      </c>
      <c r="AR51" s="108">
        <v>0</v>
      </c>
      <c r="AS51" s="108">
        <v>0</v>
      </c>
      <c r="AT51" s="107">
        <f t="shared" si="42"/>
        <v>9.9000000000000005E-2</v>
      </c>
      <c r="AU51" s="108">
        <v>9.9000000000000005E-2</v>
      </c>
      <c r="AV51" s="108">
        <v>0</v>
      </c>
      <c r="AW51" s="108">
        <v>0</v>
      </c>
      <c r="AX51" s="108">
        <v>0</v>
      </c>
      <c r="AY51" s="107">
        <f t="shared" si="44"/>
        <v>0.93500000000000005</v>
      </c>
      <c r="AZ51" s="332">
        <f>F51-AK51-AP51-AU51</f>
        <v>-7.0000000000000062E-3</v>
      </c>
      <c r="BA51" s="332">
        <f>G51-AL51-AQ51-AV51+0.001</f>
        <v>0.318</v>
      </c>
      <c r="BB51" s="332">
        <v>0.60199999999999998</v>
      </c>
      <c r="BC51" s="332">
        <f t="shared" ref="BC51:BC52" si="314">I51</f>
        <v>2.1999999999999999E-2</v>
      </c>
    </row>
    <row r="52" spans="1:55" s="52" customFormat="1" ht="75" hidden="1">
      <c r="A52" s="98" t="s">
        <v>442</v>
      </c>
      <c r="B52" s="99" t="s">
        <v>414</v>
      </c>
      <c r="C52" s="100" t="s">
        <v>308</v>
      </c>
      <c r="D52" s="108">
        <v>0</v>
      </c>
      <c r="E52" s="107">
        <f t="shared" si="27"/>
        <v>0</v>
      </c>
      <c r="F52" s="107">
        <f t="shared" si="28"/>
        <v>0</v>
      </c>
      <c r="G52" s="107">
        <f t="shared" si="29"/>
        <v>0</v>
      </c>
      <c r="H52" s="107">
        <f t="shared" si="30"/>
        <v>0</v>
      </c>
      <c r="I52" s="107">
        <f t="shared" si="31"/>
        <v>0</v>
      </c>
      <c r="J52" s="107">
        <f t="shared" si="32"/>
        <v>0</v>
      </c>
      <c r="K52" s="111">
        <v>0</v>
      </c>
      <c r="L52" s="111">
        <v>0</v>
      </c>
      <c r="M52" s="111">
        <v>0</v>
      </c>
      <c r="N52" s="111">
        <v>0</v>
      </c>
      <c r="O52" s="107">
        <v>0</v>
      </c>
      <c r="P52" s="108">
        <v>0</v>
      </c>
      <c r="Q52" s="108">
        <v>0</v>
      </c>
      <c r="R52" s="108">
        <v>0</v>
      </c>
      <c r="S52" s="108">
        <v>0</v>
      </c>
      <c r="T52" s="107">
        <f t="shared" si="34"/>
        <v>0</v>
      </c>
      <c r="U52" s="108">
        <v>0</v>
      </c>
      <c r="V52" s="108">
        <v>0</v>
      </c>
      <c r="W52" s="108">
        <v>0</v>
      </c>
      <c r="X52" s="108">
        <v>0</v>
      </c>
      <c r="Y52" s="107">
        <f t="shared" si="35"/>
        <v>0</v>
      </c>
      <c r="Z52" s="108">
        <v>0</v>
      </c>
      <c r="AA52" s="108">
        <v>0</v>
      </c>
      <c r="AB52" s="108">
        <v>0</v>
      </c>
      <c r="AC52" s="108">
        <v>0</v>
      </c>
      <c r="AD52" s="105">
        <v>0</v>
      </c>
      <c r="AE52" s="106">
        <f t="shared" si="37"/>
        <v>0</v>
      </c>
      <c r="AF52" s="106">
        <f t="shared" si="54"/>
        <v>0</v>
      </c>
      <c r="AG52" s="106">
        <f t="shared" si="12"/>
        <v>0</v>
      </c>
      <c r="AH52" s="106">
        <f t="shared" si="13"/>
        <v>0</v>
      </c>
      <c r="AI52" s="106">
        <f t="shared" si="14"/>
        <v>0</v>
      </c>
      <c r="AJ52" s="107">
        <f t="shared" si="38"/>
        <v>0</v>
      </c>
      <c r="AK52" s="108">
        <v>0</v>
      </c>
      <c r="AL52" s="108">
        <v>0</v>
      </c>
      <c r="AM52" s="108">
        <v>0</v>
      </c>
      <c r="AN52" s="108">
        <v>0</v>
      </c>
      <c r="AO52" s="107">
        <f t="shared" si="40"/>
        <v>0</v>
      </c>
      <c r="AP52" s="108">
        <v>0</v>
      </c>
      <c r="AQ52" s="108">
        <v>0</v>
      </c>
      <c r="AR52" s="108">
        <v>0</v>
      </c>
      <c r="AS52" s="108">
        <v>0</v>
      </c>
      <c r="AT52" s="107">
        <f t="shared" si="42"/>
        <v>0</v>
      </c>
      <c r="AU52" s="108">
        <v>0</v>
      </c>
      <c r="AV52" s="108">
        <v>0</v>
      </c>
      <c r="AW52" s="108">
        <v>0</v>
      </c>
      <c r="AX52" s="108">
        <v>0</v>
      </c>
      <c r="AY52" s="107">
        <f t="shared" si="44"/>
        <v>0</v>
      </c>
      <c r="AZ52" s="333">
        <f t="shared" ref="AZ52" si="315">F52</f>
        <v>0</v>
      </c>
      <c r="BA52" s="333">
        <f t="shared" ref="BA52" si="316">G52</f>
        <v>0</v>
      </c>
      <c r="BB52" s="333">
        <v>0</v>
      </c>
      <c r="BC52" s="333">
        <f t="shared" si="314"/>
        <v>0</v>
      </c>
    </row>
    <row r="53" spans="1:55" s="52" customFormat="1" ht="60">
      <c r="A53" s="77" t="s">
        <v>443</v>
      </c>
      <c r="B53" s="78" t="s">
        <v>416</v>
      </c>
      <c r="C53" s="87" t="s">
        <v>417</v>
      </c>
      <c r="D53" s="108">
        <f>'10'!G53</f>
        <v>4.09</v>
      </c>
      <c r="E53" s="107">
        <f t="shared" si="27"/>
        <v>4.0670000000000002</v>
      </c>
      <c r="F53" s="107">
        <f t="shared" si="28"/>
        <v>0.41600000000000004</v>
      </c>
      <c r="G53" s="107">
        <f t="shared" si="29"/>
        <v>0.89800000000000002</v>
      </c>
      <c r="H53" s="107">
        <f t="shared" si="30"/>
        <v>2.65</v>
      </c>
      <c r="I53" s="107">
        <f t="shared" si="31"/>
        <v>0.10300000000000001</v>
      </c>
      <c r="J53" s="107">
        <f t="shared" si="32"/>
        <v>1.3029999999999999</v>
      </c>
      <c r="K53" s="111">
        <v>0</v>
      </c>
      <c r="L53" s="111">
        <v>0</v>
      </c>
      <c r="M53" s="111">
        <f>1.291+0.012</f>
        <v>1.3029999999999999</v>
      </c>
      <c r="N53" s="111">
        <v>0</v>
      </c>
      <c r="O53" s="107">
        <f t="shared" si="33"/>
        <v>1.506</v>
      </c>
      <c r="P53" s="108">
        <v>0.1</v>
      </c>
      <c r="Q53" s="108">
        <v>0</v>
      </c>
      <c r="R53" s="108">
        <v>1.325</v>
      </c>
      <c r="S53" s="108">
        <v>8.1000000000000003E-2</v>
      </c>
      <c r="T53" s="107">
        <f t="shared" si="34"/>
        <v>0.76900000000000002</v>
      </c>
      <c r="U53" s="108">
        <v>0</v>
      </c>
      <c r="V53" s="108">
        <f>0.806-0.043</f>
        <v>0.76300000000000001</v>
      </c>
      <c r="W53" s="108">
        <v>6.0000000000000001E-3</v>
      </c>
      <c r="X53" s="108">
        <v>0</v>
      </c>
      <c r="Y53" s="107">
        <f t="shared" si="35"/>
        <v>0.48900000000000005</v>
      </c>
      <c r="Z53" s="108">
        <v>0.316</v>
      </c>
      <c r="AA53" s="108">
        <v>0.13500000000000001</v>
      </c>
      <c r="AB53" s="108">
        <v>1.6E-2</v>
      </c>
      <c r="AC53" s="108">
        <v>2.1999999999999999E-2</v>
      </c>
      <c r="AD53" s="105">
        <f>'12'!H53</f>
        <v>3.4740000000000002</v>
      </c>
      <c r="AE53" s="106">
        <f t="shared" si="37"/>
        <v>3.6244999999999994</v>
      </c>
      <c r="AF53" s="106">
        <f t="shared" si="54"/>
        <v>0.41549999999999998</v>
      </c>
      <c r="AG53" s="106">
        <f t="shared" si="12"/>
        <v>0.89799999999999991</v>
      </c>
      <c r="AH53" s="106">
        <f t="shared" si="13"/>
        <v>2.2090000000000001</v>
      </c>
      <c r="AI53" s="106">
        <f t="shared" si="14"/>
        <v>0.10200000000000001</v>
      </c>
      <c r="AJ53" s="107">
        <f t="shared" si="38"/>
        <v>0.23350000000000001</v>
      </c>
      <c r="AK53" s="108">
        <f>0.0995+0.099</f>
        <v>0.19850000000000001</v>
      </c>
      <c r="AL53" s="108">
        <v>0</v>
      </c>
      <c r="AM53" s="108">
        <v>1.2E-2</v>
      </c>
      <c r="AN53" s="108">
        <v>2.3E-2</v>
      </c>
      <c r="AO53" s="107">
        <f t="shared" si="40"/>
        <v>1.5699999999999998</v>
      </c>
      <c r="AP53" s="108">
        <v>6.7000000000000004E-2</v>
      </c>
      <c r="AQ53" s="108">
        <f>0.503</f>
        <v>0.503</v>
      </c>
      <c r="AR53" s="108">
        <v>0.94299999999999995</v>
      </c>
      <c r="AS53" s="108">
        <v>5.7000000000000002E-2</v>
      </c>
      <c r="AT53" s="107">
        <f t="shared" si="42"/>
        <v>1.819</v>
      </c>
      <c r="AU53" s="108">
        <v>0</v>
      </c>
      <c r="AV53" s="108">
        <v>0.59</v>
      </c>
      <c r="AW53" s="108">
        <v>1.2290000000000001</v>
      </c>
      <c r="AX53" s="108">
        <v>0</v>
      </c>
      <c r="AY53" s="107">
        <f t="shared" si="44"/>
        <v>1.9999999999999879E-3</v>
      </c>
      <c r="AZ53" s="332">
        <v>0.15</v>
      </c>
      <c r="BA53" s="332">
        <v>-0.19500000000000001</v>
      </c>
      <c r="BB53" s="332">
        <v>2.5000000000000001E-2</v>
      </c>
      <c r="BC53" s="332">
        <v>2.1999999999999999E-2</v>
      </c>
    </row>
    <row r="54" spans="1:55" s="52" customFormat="1" ht="42.75">
      <c r="A54" s="458" t="s">
        <v>418</v>
      </c>
      <c r="B54" s="459" t="s">
        <v>419</v>
      </c>
      <c r="C54" s="460" t="s">
        <v>385</v>
      </c>
      <c r="D54" s="487">
        <f>D55</f>
        <v>0.57899999999999996</v>
      </c>
      <c r="E54" s="488">
        <f t="shared" si="27"/>
        <v>0.41799999999999993</v>
      </c>
      <c r="F54" s="488">
        <f t="shared" si="28"/>
        <v>0</v>
      </c>
      <c r="G54" s="488">
        <f t="shared" si="29"/>
        <v>0.17499999999999999</v>
      </c>
      <c r="H54" s="488">
        <f t="shared" si="30"/>
        <v>0.24299999999999997</v>
      </c>
      <c r="I54" s="488">
        <f t="shared" si="31"/>
        <v>0</v>
      </c>
      <c r="J54" s="488">
        <f t="shared" si="32"/>
        <v>0.124</v>
      </c>
      <c r="K54" s="487">
        <f>K55</f>
        <v>0</v>
      </c>
      <c r="L54" s="487">
        <f t="shared" ref="L54:N54" si="317">L55</f>
        <v>0</v>
      </c>
      <c r="M54" s="487">
        <f t="shared" si="317"/>
        <v>0.124</v>
      </c>
      <c r="N54" s="487">
        <f t="shared" si="317"/>
        <v>0</v>
      </c>
      <c r="O54" s="488">
        <f t="shared" si="33"/>
        <v>0.111</v>
      </c>
      <c r="P54" s="487">
        <f>P55</f>
        <v>0</v>
      </c>
      <c r="Q54" s="487">
        <f t="shared" ref="Q54" si="318">Q55</f>
        <v>0</v>
      </c>
      <c r="R54" s="487">
        <f t="shared" ref="R54" si="319">R55</f>
        <v>0.111</v>
      </c>
      <c r="S54" s="487">
        <f t="shared" ref="S54" si="320">S55</f>
        <v>0</v>
      </c>
      <c r="T54" s="488">
        <f t="shared" si="34"/>
        <v>4.2999999999999997E-2</v>
      </c>
      <c r="U54" s="487">
        <f>U55</f>
        <v>0</v>
      </c>
      <c r="V54" s="487">
        <f t="shared" ref="V54" si="321">V55</f>
        <v>0</v>
      </c>
      <c r="W54" s="487">
        <f t="shared" ref="W54" si="322">W55</f>
        <v>4.2999999999999997E-2</v>
      </c>
      <c r="X54" s="487">
        <f t="shared" ref="X54" si="323">X55</f>
        <v>0</v>
      </c>
      <c r="Y54" s="488">
        <f t="shared" si="35"/>
        <v>0.13999999999999999</v>
      </c>
      <c r="Z54" s="487">
        <f>Z55</f>
        <v>0</v>
      </c>
      <c r="AA54" s="487">
        <f t="shared" ref="AA54" si="324">AA55</f>
        <v>0.17499999999999999</v>
      </c>
      <c r="AB54" s="487">
        <f t="shared" ref="AB54" si="325">AB55</f>
        <v>-3.5000000000000003E-2</v>
      </c>
      <c r="AC54" s="487">
        <f t="shared" ref="AC54" si="326">AC55</f>
        <v>0</v>
      </c>
      <c r="AD54" s="487">
        <f>AD55</f>
        <v>0.48220000000000002</v>
      </c>
      <c r="AE54" s="488">
        <f t="shared" si="37"/>
        <v>0.378</v>
      </c>
      <c r="AF54" s="488">
        <f t="shared" si="54"/>
        <v>0</v>
      </c>
      <c r="AG54" s="488">
        <f t="shared" si="12"/>
        <v>0.17499999999999999</v>
      </c>
      <c r="AH54" s="488">
        <f t="shared" si="13"/>
        <v>0.20300000000000001</v>
      </c>
      <c r="AI54" s="488">
        <f t="shared" si="14"/>
        <v>0</v>
      </c>
      <c r="AJ54" s="488">
        <f t="shared" si="38"/>
        <v>0</v>
      </c>
      <c r="AK54" s="487">
        <f>AK55</f>
        <v>0</v>
      </c>
      <c r="AL54" s="487">
        <f t="shared" ref="AL54" si="327">AL55</f>
        <v>0</v>
      </c>
      <c r="AM54" s="487">
        <f t="shared" ref="AM54" si="328">AM55</f>
        <v>0</v>
      </c>
      <c r="AN54" s="487">
        <f t="shared" ref="AN54" si="329">AN55</f>
        <v>0</v>
      </c>
      <c r="AO54" s="488">
        <f t="shared" si="40"/>
        <v>0</v>
      </c>
      <c r="AP54" s="487">
        <f>AP55</f>
        <v>0</v>
      </c>
      <c r="AQ54" s="487">
        <f t="shared" ref="AQ54" si="330">AQ55</f>
        <v>0</v>
      </c>
      <c r="AR54" s="487">
        <f t="shared" ref="AR54" si="331">AR55</f>
        <v>0</v>
      </c>
      <c r="AS54" s="487">
        <f t="shared" ref="AS54" si="332">AS55</f>
        <v>0</v>
      </c>
      <c r="AT54" s="488">
        <f t="shared" si="42"/>
        <v>0</v>
      </c>
      <c r="AU54" s="487">
        <f>AU55</f>
        <v>0</v>
      </c>
      <c r="AV54" s="487">
        <f t="shared" ref="AV54" si="333">AV55</f>
        <v>0</v>
      </c>
      <c r="AW54" s="487">
        <f t="shared" ref="AW54" si="334">AW55</f>
        <v>0</v>
      </c>
      <c r="AX54" s="487">
        <f t="shared" ref="AX54" si="335">AX55</f>
        <v>0</v>
      </c>
      <c r="AY54" s="488">
        <f t="shared" si="44"/>
        <v>0.378</v>
      </c>
      <c r="AZ54" s="487">
        <f>AZ55</f>
        <v>0</v>
      </c>
      <c r="BA54" s="487">
        <f t="shared" ref="BA54" si="336">BA55</f>
        <v>0.17499999999999999</v>
      </c>
      <c r="BB54" s="487">
        <f t="shared" ref="BB54" si="337">BB55</f>
        <v>0.20300000000000001</v>
      </c>
      <c r="BC54" s="487">
        <f t="shared" ref="BC54" si="338">BC55</f>
        <v>0</v>
      </c>
    </row>
    <row r="55" spans="1:55" s="52" customFormat="1" ht="47.25">
      <c r="A55" s="79" t="s">
        <v>420</v>
      </c>
      <c r="B55" s="80" t="s">
        <v>421</v>
      </c>
      <c r="C55" s="88" t="s">
        <v>422</v>
      </c>
      <c r="D55" s="108">
        <f>'10'!G55</f>
        <v>0.57899999999999996</v>
      </c>
      <c r="E55" s="107">
        <f t="shared" si="27"/>
        <v>0.41799999999999993</v>
      </c>
      <c r="F55" s="107">
        <f t="shared" si="28"/>
        <v>0</v>
      </c>
      <c r="G55" s="107">
        <f t="shared" si="29"/>
        <v>0.17499999999999999</v>
      </c>
      <c r="H55" s="107">
        <f t="shared" si="30"/>
        <v>0.24299999999999997</v>
      </c>
      <c r="I55" s="107">
        <f t="shared" si="31"/>
        <v>0</v>
      </c>
      <c r="J55" s="107">
        <f t="shared" si="32"/>
        <v>0.124</v>
      </c>
      <c r="K55" s="111">
        <v>0</v>
      </c>
      <c r="L55" s="111">
        <v>0</v>
      </c>
      <c r="M55" s="111">
        <v>0.124</v>
      </c>
      <c r="N55" s="111">
        <v>0</v>
      </c>
      <c r="O55" s="107">
        <f t="shared" si="33"/>
        <v>0.111</v>
      </c>
      <c r="P55" s="108">
        <v>0</v>
      </c>
      <c r="Q55" s="108">
        <v>0</v>
      </c>
      <c r="R55" s="108">
        <v>0.111</v>
      </c>
      <c r="S55" s="108">
        <v>0</v>
      </c>
      <c r="T55" s="107">
        <f t="shared" si="34"/>
        <v>4.2999999999999997E-2</v>
      </c>
      <c r="U55" s="108">
        <v>0</v>
      </c>
      <c r="V55" s="108">
        <v>0</v>
      </c>
      <c r="W55" s="108">
        <v>4.2999999999999997E-2</v>
      </c>
      <c r="X55" s="108">
        <v>0</v>
      </c>
      <c r="Y55" s="107">
        <f t="shared" si="35"/>
        <v>0.13999999999999999</v>
      </c>
      <c r="Z55" s="108">
        <v>0</v>
      </c>
      <c r="AA55" s="108">
        <v>0.17499999999999999</v>
      </c>
      <c r="AB55" s="108">
        <v>-3.5000000000000003E-2</v>
      </c>
      <c r="AC55" s="108">
        <v>0</v>
      </c>
      <c r="AD55" s="105">
        <f>'12'!H55</f>
        <v>0.48220000000000002</v>
      </c>
      <c r="AE55" s="106">
        <f t="shared" si="37"/>
        <v>0.378</v>
      </c>
      <c r="AF55" s="106">
        <f t="shared" si="54"/>
        <v>0</v>
      </c>
      <c r="AG55" s="106">
        <f t="shared" si="12"/>
        <v>0.17499999999999999</v>
      </c>
      <c r="AH55" s="106">
        <f t="shared" si="13"/>
        <v>0.20300000000000001</v>
      </c>
      <c r="AI55" s="106">
        <f t="shared" si="14"/>
        <v>0</v>
      </c>
      <c r="AJ55" s="107">
        <f t="shared" si="38"/>
        <v>0</v>
      </c>
      <c r="AK55" s="108">
        <v>0</v>
      </c>
      <c r="AL55" s="108">
        <v>0</v>
      </c>
      <c r="AM55" s="108">
        <v>0</v>
      </c>
      <c r="AN55" s="108">
        <v>0</v>
      </c>
      <c r="AO55" s="107">
        <f t="shared" si="40"/>
        <v>0</v>
      </c>
      <c r="AP55" s="108">
        <v>0</v>
      </c>
      <c r="AQ55" s="108">
        <v>0</v>
      </c>
      <c r="AR55" s="108">
        <v>0</v>
      </c>
      <c r="AS55" s="108">
        <v>0</v>
      </c>
      <c r="AT55" s="107">
        <f t="shared" si="42"/>
        <v>0</v>
      </c>
      <c r="AU55" s="108">
        <v>0</v>
      </c>
      <c r="AV55" s="108">
        <v>0</v>
      </c>
      <c r="AW55" s="108">
        <v>0</v>
      </c>
      <c r="AX55" s="108">
        <v>0</v>
      </c>
      <c r="AY55" s="107">
        <f t="shared" si="44"/>
        <v>0.378</v>
      </c>
      <c r="AZ55" s="108">
        <f>F55</f>
        <v>0</v>
      </c>
      <c r="BA55" s="108">
        <f>G55</f>
        <v>0.17499999999999999</v>
      </c>
      <c r="BB55" s="108">
        <v>0.20300000000000001</v>
      </c>
      <c r="BC55" s="108">
        <f>I55</f>
        <v>0</v>
      </c>
    </row>
    <row r="56" spans="1:55" s="52" customFormat="1" ht="42.75">
      <c r="A56" s="423" t="s">
        <v>423</v>
      </c>
      <c r="B56" s="415" t="s">
        <v>424</v>
      </c>
      <c r="C56" s="416" t="s">
        <v>385</v>
      </c>
      <c r="D56" s="439">
        <f t="shared" ref="D56" si="339">D57</f>
        <v>2.15</v>
      </c>
      <c r="E56" s="440">
        <f t="shared" si="27"/>
        <v>2.8970000000000002</v>
      </c>
      <c r="F56" s="440">
        <f t="shared" si="28"/>
        <v>0</v>
      </c>
      <c r="G56" s="440">
        <f t="shared" si="29"/>
        <v>0.42799999999999999</v>
      </c>
      <c r="H56" s="440">
        <f t="shared" si="30"/>
        <v>2.4690000000000003</v>
      </c>
      <c r="I56" s="440">
        <f t="shared" si="31"/>
        <v>0</v>
      </c>
      <c r="J56" s="440">
        <f t="shared" si="32"/>
        <v>0</v>
      </c>
      <c r="K56" s="439">
        <f t="shared" ref="K56:Z56" si="340">K57</f>
        <v>0</v>
      </c>
      <c r="L56" s="439">
        <f t="shared" si="340"/>
        <v>0</v>
      </c>
      <c r="M56" s="439">
        <f t="shared" si="340"/>
        <v>0</v>
      </c>
      <c r="N56" s="439">
        <f t="shared" si="340"/>
        <v>0</v>
      </c>
      <c r="O56" s="440">
        <f t="shared" si="33"/>
        <v>1.6540000000000001</v>
      </c>
      <c r="P56" s="439">
        <f t="shared" si="340"/>
        <v>0</v>
      </c>
      <c r="Q56" s="439">
        <f t="shared" si="340"/>
        <v>0</v>
      </c>
      <c r="R56" s="439">
        <f t="shared" si="340"/>
        <v>1.6540000000000001</v>
      </c>
      <c r="S56" s="439">
        <f t="shared" si="340"/>
        <v>0</v>
      </c>
      <c r="T56" s="440">
        <f t="shared" si="34"/>
        <v>0.40100000000000002</v>
      </c>
      <c r="U56" s="439">
        <f t="shared" si="340"/>
        <v>0</v>
      </c>
      <c r="V56" s="439">
        <f t="shared" si="340"/>
        <v>0</v>
      </c>
      <c r="W56" s="439">
        <f t="shared" si="340"/>
        <v>0.40100000000000002</v>
      </c>
      <c r="X56" s="439">
        <f t="shared" si="340"/>
        <v>0</v>
      </c>
      <c r="Y56" s="440">
        <f t="shared" si="35"/>
        <v>0.84200000000000008</v>
      </c>
      <c r="Z56" s="439">
        <f t="shared" si="340"/>
        <v>0</v>
      </c>
      <c r="AA56" s="439">
        <f t="shared" ref="AA56:AD56" si="341">AA57</f>
        <v>0.42799999999999999</v>
      </c>
      <c r="AB56" s="439">
        <f t="shared" si="341"/>
        <v>0.41400000000000003</v>
      </c>
      <c r="AC56" s="439">
        <f t="shared" si="341"/>
        <v>0</v>
      </c>
      <c r="AD56" s="439">
        <f t="shared" si="341"/>
        <v>1.7919999999999998</v>
      </c>
      <c r="AE56" s="440">
        <f t="shared" si="37"/>
        <v>2.4859999999999998</v>
      </c>
      <c r="AF56" s="440">
        <f t="shared" si="54"/>
        <v>0</v>
      </c>
      <c r="AG56" s="440">
        <f t="shared" si="12"/>
        <v>0.42799999999999999</v>
      </c>
      <c r="AH56" s="440">
        <f t="shared" si="13"/>
        <v>2.0579999999999998</v>
      </c>
      <c r="AI56" s="440">
        <f t="shared" si="14"/>
        <v>0</v>
      </c>
      <c r="AJ56" s="440">
        <f t="shared" si="38"/>
        <v>0</v>
      </c>
      <c r="AK56" s="439">
        <f t="shared" ref="AK56:AZ56" si="342">AK57</f>
        <v>0</v>
      </c>
      <c r="AL56" s="439">
        <f t="shared" si="342"/>
        <v>0</v>
      </c>
      <c r="AM56" s="439">
        <f t="shared" si="342"/>
        <v>0</v>
      </c>
      <c r="AN56" s="439">
        <f t="shared" si="342"/>
        <v>0</v>
      </c>
      <c r="AO56" s="440">
        <f t="shared" si="40"/>
        <v>0</v>
      </c>
      <c r="AP56" s="439">
        <f t="shared" si="342"/>
        <v>0</v>
      </c>
      <c r="AQ56" s="439">
        <f t="shared" si="342"/>
        <v>0</v>
      </c>
      <c r="AR56" s="439">
        <f t="shared" si="342"/>
        <v>0</v>
      </c>
      <c r="AS56" s="439">
        <f t="shared" si="342"/>
        <v>0</v>
      </c>
      <c r="AT56" s="440">
        <f t="shared" si="42"/>
        <v>1.4490000000000001</v>
      </c>
      <c r="AU56" s="439">
        <f t="shared" si="342"/>
        <v>0</v>
      </c>
      <c r="AV56" s="439">
        <f t="shared" si="342"/>
        <v>0</v>
      </c>
      <c r="AW56" s="439">
        <f t="shared" si="342"/>
        <v>1.4490000000000001</v>
      </c>
      <c r="AX56" s="439">
        <f t="shared" si="342"/>
        <v>0</v>
      </c>
      <c r="AY56" s="440">
        <f t="shared" si="44"/>
        <v>1.0369999999999999</v>
      </c>
      <c r="AZ56" s="439">
        <f t="shared" si="342"/>
        <v>0</v>
      </c>
      <c r="BA56" s="439">
        <f t="shared" ref="BA56:BC56" si="343">BA57</f>
        <v>0.42799999999999999</v>
      </c>
      <c r="BB56" s="439">
        <f t="shared" si="343"/>
        <v>0.60899999999999999</v>
      </c>
      <c r="BC56" s="439">
        <f t="shared" si="343"/>
        <v>0</v>
      </c>
    </row>
    <row r="57" spans="1:55" s="52" customFormat="1" ht="42.75">
      <c r="A57" s="472" t="s">
        <v>425</v>
      </c>
      <c r="B57" s="461" t="s">
        <v>426</v>
      </c>
      <c r="C57" s="462" t="s">
        <v>385</v>
      </c>
      <c r="D57" s="487">
        <f>D58+D59</f>
        <v>2.15</v>
      </c>
      <c r="E57" s="488">
        <f t="shared" si="27"/>
        <v>2.8970000000000002</v>
      </c>
      <c r="F57" s="488">
        <f t="shared" si="28"/>
        <v>0</v>
      </c>
      <c r="G57" s="488">
        <f t="shared" si="29"/>
        <v>0.42799999999999999</v>
      </c>
      <c r="H57" s="488">
        <f t="shared" si="30"/>
        <v>2.4690000000000003</v>
      </c>
      <c r="I57" s="488">
        <f t="shared" si="31"/>
        <v>0</v>
      </c>
      <c r="J57" s="488">
        <f t="shared" si="32"/>
        <v>0</v>
      </c>
      <c r="K57" s="487">
        <f>K58+K59</f>
        <v>0</v>
      </c>
      <c r="L57" s="487">
        <f t="shared" ref="L57:AC57" si="344">L58+L59</f>
        <v>0</v>
      </c>
      <c r="M57" s="487">
        <f t="shared" si="344"/>
        <v>0</v>
      </c>
      <c r="N57" s="487">
        <f t="shared" si="344"/>
        <v>0</v>
      </c>
      <c r="O57" s="487">
        <f t="shared" si="344"/>
        <v>1.6540000000000001</v>
      </c>
      <c r="P57" s="487">
        <f t="shared" si="344"/>
        <v>0</v>
      </c>
      <c r="Q57" s="487">
        <f t="shared" si="344"/>
        <v>0</v>
      </c>
      <c r="R57" s="487">
        <f t="shared" si="344"/>
        <v>1.6540000000000001</v>
      </c>
      <c r="S57" s="487">
        <f t="shared" si="344"/>
        <v>0</v>
      </c>
      <c r="T57" s="487">
        <f t="shared" si="344"/>
        <v>0.40100000000000002</v>
      </c>
      <c r="U57" s="487">
        <f t="shared" si="344"/>
        <v>0</v>
      </c>
      <c r="V57" s="487">
        <f t="shared" si="344"/>
        <v>0</v>
      </c>
      <c r="W57" s="487">
        <f t="shared" si="344"/>
        <v>0.40100000000000002</v>
      </c>
      <c r="X57" s="487">
        <f t="shared" si="344"/>
        <v>0</v>
      </c>
      <c r="Y57" s="487">
        <f t="shared" si="344"/>
        <v>0.84200000000000008</v>
      </c>
      <c r="Z57" s="487">
        <f t="shared" si="344"/>
        <v>0</v>
      </c>
      <c r="AA57" s="487">
        <f t="shared" si="344"/>
        <v>0.42799999999999999</v>
      </c>
      <c r="AB57" s="487">
        <f t="shared" si="344"/>
        <v>0.41400000000000003</v>
      </c>
      <c r="AC57" s="487">
        <f t="shared" si="344"/>
        <v>0</v>
      </c>
      <c r="AD57" s="487">
        <f>AD58+AD59</f>
        <v>1.7919999999999998</v>
      </c>
      <c r="AE57" s="488">
        <f t="shared" si="37"/>
        <v>2.4860000000000002</v>
      </c>
      <c r="AF57" s="488">
        <f t="shared" si="54"/>
        <v>0</v>
      </c>
      <c r="AG57" s="488">
        <f t="shared" si="12"/>
        <v>0.42799999999999999</v>
      </c>
      <c r="AH57" s="488">
        <f t="shared" si="13"/>
        <v>2.0579999999999998</v>
      </c>
      <c r="AI57" s="488">
        <f t="shared" si="14"/>
        <v>0</v>
      </c>
      <c r="AJ57" s="488">
        <f t="shared" si="38"/>
        <v>0</v>
      </c>
      <c r="AK57" s="487">
        <f>AK58+AK59</f>
        <v>0</v>
      </c>
      <c r="AL57" s="487">
        <f t="shared" ref="AL57" si="345">AL58+AL59</f>
        <v>0</v>
      </c>
      <c r="AM57" s="487">
        <f t="shared" ref="AM57" si="346">AM58+AM59</f>
        <v>0</v>
      </c>
      <c r="AN57" s="487">
        <f t="shared" ref="AN57" si="347">AN58+AN59</f>
        <v>0</v>
      </c>
      <c r="AO57" s="487">
        <f t="shared" ref="AO57" si="348">AO58+AO59</f>
        <v>0</v>
      </c>
      <c r="AP57" s="487">
        <f t="shared" ref="AP57" si="349">AP58+AP59</f>
        <v>0</v>
      </c>
      <c r="AQ57" s="487">
        <f t="shared" ref="AQ57" si="350">AQ58+AQ59</f>
        <v>0</v>
      </c>
      <c r="AR57" s="487">
        <f t="shared" ref="AR57" si="351">AR58+AR59</f>
        <v>0</v>
      </c>
      <c r="AS57" s="487">
        <f t="shared" ref="AS57" si="352">AS58+AS59</f>
        <v>0</v>
      </c>
      <c r="AT57" s="487">
        <f t="shared" ref="AT57" si="353">AT58+AT59</f>
        <v>1.4490000000000001</v>
      </c>
      <c r="AU57" s="487">
        <f t="shared" ref="AU57" si="354">AU58+AU59</f>
        <v>0</v>
      </c>
      <c r="AV57" s="487">
        <f t="shared" ref="AV57" si="355">AV58+AV59</f>
        <v>0</v>
      </c>
      <c r="AW57" s="487">
        <f t="shared" ref="AW57" si="356">AW58+AW59</f>
        <v>1.4490000000000001</v>
      </c>
      <c r="AX57" s="487">
        <f t="shared" ref="AX57" si="357">AX58+AX59</f>
        <v>0</v>
      </c>
      <c r="AY57" s="487">
        <f t="shared" ref="AY57" si="358">AY58+AY59</f>
        <v>1.0370000000000001</v>
      </c>
      <c r="AZ57" s="487">
        <f t="shared" ref="AZ57" si="359">AZ58+AZ59</f>
        <v>0</v>
      </c>
      <c r="BA57" s="487">
        <f t="shared" ref="BA57" si="360">BA58+BA59</f>
        <v>0.42799999999999999</v>
      </c>
      <c r="BB57" s="487">
        <f t="shared" ref="BB57" si="361">BB58+BB59</f>
        <v>0.60899999999999999</v>
      </c>
      <c r="BC57" s="487">
        <f t="shared" ref="BC57" si="362">BC58+BC59</f>
        <v>0</v>
      </c>
    </row>
    <row r="58" spans="1:55" s="52" customFormat="1" ht="30">
      <c r="A58" s="102" t="s">
        <v>427</v>
      </c>
      <c r="B58" s="103" t="s">
        <v>428</v>
      </c>
      <c r="C58" s="104" t="s">
        <v>273</v>
      </c>
      <c r="D58" s="113">
        <f>'10'!G58</f>
        <v>1.381</v>
      </c>
      <c r="E58" s="107">
        <f t="shared" si="27"/>
        <v>1.8560000000000001</v>
      </c>
      <c r="F58" s="107">
        <f t="shared" si="28"/>
        <v>0</v>
      </c>
      <c r="G58" s="107">
        <f t="shared" si="29"/>
        <v>0.245</v>
      </c>
      <c r="H58" s="107">
        <f t="shared" si="30"/>
        <v>1.6110000000000002</v>
      </c>
      <c r="I58" s="107">
        <f t="shared" si="31"/>
        <v>0</v>
      </c>
      <c r="J58" s="107">
        <f t="shared" si="32"/>
        <v>0</v>
      </c>
      <c r="K58" s="112">
        <v>0</v>
      </c>
      <c r="L58" s="112">
        <v>0</v>
      </c>
      <c r="M58" s="112">
        <v>0</v>
      </c>
      <c r="N58" s="112">
        <v>0</v>
      </c>
      <c r="O58" s="107">
        <f t="shared" si="33"/>
        <v>1.5680000000000001</v>
      </c>
      <c r="P58" s="113">
        <v>0</v>
      </c>
      <c r="Q58" s="113">
        <v>0</v>
      </c>
      <c r="R58" s="113">
        <v>1.5680000000000001</v>
      </c>
      <c r="S58" s="113">
        <v>0</v>
      </c>
      <c r="T58" s="107">
        <f t="shared" si="34"/>
        <v>0.16300000000000001</v>
      </c>
      <c r="U58" s="113">
        <v>0</v>
      </c>
      <c r="V58" s="113">
        <v>0</v>
      </c>
      <c r="W58" s="113">
        <v>0.16300000000000001</v>
      </c>
      <c r="X58" s="113">
        <v>0</v>
      </c>
      <c r="Y58" s="107">
        <f t="shared" si="35"/>
        <v>0.125</v>
      </c>
      <c r="Z58" s="113">
        <v>0</v>
      </c>
      <c r="AA58" s="113">
        <v>0.245</v>
      </c>
      <c r="AB58" s="113">
        <v>-0.12</v>
      </c>
      <c r="AC58" s="113">
        <v>0</v>
      </c>
      <c r="AD58" s="105">
        <f>'12'!H58</f>
        <v>1.1519999999999999</v>
      </c>
      <c r="AE58" s="106">
        <f t="shared" si="37"/>
        <v>1.5880000000000001</v>
      </c>
      <c r="AF58" s="106">
        <f t="shared" si="54"/>
        <v>0</v>
      </c>
      <c r="AG58" s="106">
        <f t="shared" si="12"/>
        <v>0.245</v>
      </c>
      <c r="AH58" s="106">
        <f t="shared" si="13"/>
        <v>1.343</v>
      </c>
      <c r="AI58" s="106">
        <f t="shared" si="14"/>
        <v>0</v>
      </c>
      <c r="AJ58" s="107">
        <f t="shared" si="38"/>
        <v>0</v>
      </c>
      <c r="AK58" s="113">
        <v>0</v>
      </c>
      <c r="AL58" s="113">
        <v>0</v>
      </c>
      <c r="AM58" s="113">
        <v>0</v>
      </c>
      <c r="AN58" s="113">
        <v>0</v>
      </c>
      <c r="AO58" s="107">
        <f t="shared" si="40"/>
        <v>0</v>
      </c>
      <c r="AP58" s="113">
        <v>0</v>
      </c>
      <c r="AQ58" s="113">
        <v>0</v>
      </c>
      <c r="AR58" s="113">
        <v>0</v>
      </c>
      <c r="AS58" s="113">
        <v>0</v>
      </c>
      <c r="AT58" s="107">
        <f t="shared" si="42"/>
        <v>1.381</v>
      </c>
      <c r="AU58" s="113">
        <v>0</v>
      </c>
      <c r="AV58" s="113">
        <v>0</v>
      </c>
      <c r="AW58" s="113">
        <f>'12'!O58</f>
        <v>1.381</v>
      </c>
      <c r="AX58" s="113">
        <v>0</v>
      </c>
      <c r="AY58" s="107">
        <f t="shared" si="44"/>
        <v>0.20699999999999999</v>
      </c>
      <c r="AZ58" s="113">
        <v>0</v>
      </c>
      <c r="BA58" s="113">
        <v>0.245</v>
      </c>
      <c r="BB58" s="113">
        <v>-3.7999999999999999E-2</v>
      </c>
      <c r="BC58" s="113">
        <v>0</v>
      </c>
    </row>
    <row r="59" spans="1:55" s="52" customFormat="1" ht="34.5" customHeight="1">
      <c r="A59" s="102" t="s">
        <v>1062</v>
      </c>
      <c r="B59" s="103" t="s">
        <v>428</v>
      </c>
      <c r="C59" s="104" t="s">
        <v>1110</v>
      </c>
      <c r="D59" s="113">
        <f>'10'!G59</f>
        <v>0.76900000000000002</v>
      </c>
      <c r="E59" s="107">
        <f t="shared" ref="E59:E60" si="363">J59+O59+T59+Y59</f>
        <v>1.0409999999999999</v>
      </c>
      <c r="F59" s="107">
        <f t="shared" ref="F59:F60" si="364">K59+P59+U59+Z59</f>
        <v>0</v>
      </c>
      <c r="G59" s="107">
        <f t="shared" ref="G59:G60" si="365">L59+Q59+V59+AA59</f>
        <v>0.183</v>
      </c>
      <c r="H59" s="107">
        <f t="shared" ref="H59:H60" si="366">M59+R59+W59+AB59</f>
        <v>0.85799999999999998</v>
      </c>
      <c r="I59" s="107">
        <f t="shared" ref="I59:I60" si="367">N59+S59+X59+AC59</f>
        <v>0</v>
      </c>
      <c r="J59" s="107">
        <f t="shared" ref="J59:J60" si="368">K59+L59+M59+N59</f>
        <v>0</v>
      </c>
      <c r="K59" s="112">
        <v>0</v>
      </c>
      <c r="L59" s="112">
        <v>0</v>
      </c>
      <c r="M59" s="112">
        <v>0</v>
      </c>
      <c r="N59" s="112">
        <v>0</v>
      </c>
      <c r="O59" s="107">
        <f t="shared" ref="O59:O60" si="369">P59+Q59+R59+S59</f>
        <v>8.5999999999999993E-2</v>
      </c>
      <c r="P59" s="113">
        <v>0</v>
      </c>
      <c r="Q59" s="113">
        <v>0</v>
      </c>
      <c r="R59" s="113">
        <v>8.5999999999999993E-2</v>
      </c>
      <c r="S59" s="113">
        <v>0</v>
      </c>
      <c r="T59" s="107">
        <f t="shared" ref="T59:T60" si="370">U59+V59+W59+X59</f>
        <v>0.23799999999999999</v>
      </c>
      <c r="U59" s="113">
        <v>0</v>
      </c>
      <c r="V59" s="113">
        <v>0</v>
      </c>
      <c r="W59" s="113">
        <v>0.23799999999999999</v>
      </c>
      <c r="X59" s="113">
        <v>0</v>
      </c>
      <c r="Y59" s="107">
        <f t="shared" ref="Y59:Y60" si="371">Z59+AA59+AB59+AC59</f>
        <v>0.71700000000000008</v>
      </c>
      <c r="Z59" s="113">
        <v>0</v>
      </c>
      <c r="AA59" s="113">
        <v>0.183</v>
      </c>
      <c r="AB59" s="113">
        <v>0.53400000000000003</v>
      </c>
      <c r="AC59" s="113">
        <v>0</v>
      </c>
      <c r="AD59" s="105">
        <f>'12'!H59</f>
        <v>0.64</v>
      </c>
      <c r="AE59" s="106">
        <f t="shared" ref="AE59:AE72" si="372">AJ59+AO59+AT59+AY59</f>
        <v>0.89800000000000013</v>
      </c>
      <c r="AF59" s="106">
        <f t="shared" ref="AF59:AF72" si="373">AK59+AP59+AU59+AZ59</f>
        <v>0</v>
      </c>
      <c r="AG59" s="106">
        <f t="shared" ref="AG59:AG72" si="374">AL59+AQ59+AV59+BA59</f>
        <v>0.183</v>
      </c>
      <c r="AH59" s="106">
        <f t="shared" ref="AH59:AH72" si="375">AM59+AR59+AW59+BB59</f>
        <v>0.71500000000000008</v>
      </c>
      <c r="AI59" s="106">
        <f t="shared" ref="AI59:AI72" si="376">AN59+AS59+AX59+BC59</f>
        <v>0</v>
      </c>
      <c r="AJ59" s="107">
        <f t="shared" ref="AJ59:AJ72" si="377">AK59+AL59+AM59+AN59</f>
        <v>0</v>
      </c>
      <c r="AK59" s="113">
        <v>0</v>
      </c>
      <c r="AL59" s="113">
        <v>0</v>
      </c>
      <c r="AM59" s="113">
        <v>0</v>
      </c>
      <c r="AN59" s="113">
        <v>0</v>
      </c>
      <c r="AO59" s="107">
        <f t="shared" ref="AO59:AO72" si="378">AP59+AQ59+AR59+AS59</f>
        <v>0</v>
      </c>
      <c r="AP59" s="113">
        <v>0</v>
      </c>
      <c r="AQ59" s="113">
        <v>0</v>
      </c>
      <c r="AR59" s="113">
        <v>0</v>
      </c>
      <c r="AS59" s="113">
        <v>0</v>
      </c>
      <c r="AT59" s="107">
        <f t="shared" ref="AT59:AT72" si="379">AU59+AV59+AW59+AX59</f>
        <v>6.8000000000000005E-2</v>
      </c>
      <c r="AU59" s="113">
        <v>0</v>
      </c>
      <c r="AV59" s="113">
        <v>0</v>
      </c>
      <c r="AW59" s="113">
        <f>'12'!O59</f>
        <v>6.8000000000000005E-2</v>
      </c>
      <c r="AX59" s="113">
        <v>0</v>
      </c>
      <c r="AY59" s="107">
        <f t="shared" ref="AY59:AY72" si="380">AZ59+BA59+BB59+BC59</f>
        <v>0.83000000000000007</v>
      </c>
      <c r="AZ59" s="113">
        <v>0</v>
      </c>
      <c r="BA59" s="113">
        <v>0.183</v>
      </c>
      <c r="BB59" s="113">
        <v>0.64700000000000002</v>
      </c>
      <c r="BC59" s="113">
        <v>0</v>
      </c>
    </row>
    <row r="60" spans="1:55" s="52" customFormat="1" ht="54" customHeight="1">
      <c r="A60" s="445" t="s">
        <v>1063</v>
      </c>
      <c r="B60" s="463" t="s">
        <v>1155</v>
      </c>
      <c r="C60" s="474" t="s">
        <v>385</v>
      </c>
      <c r="D60" s="487">
        <v>0</v>
      </c>
      <c r="E60" s="488">
        <f t="shared" si="363"/>
        <v>0</v>
      </c>
      <c r="F60" s="488">
        <f t="shared" si="364"/>
        <v>0</v>
      </c>
      <c r="G60" s="488">
        <f t="shared" si="365"/>
        <v>0</v>
      </c>
      <c r="H60" s="488">
        <f t="shared" si="366"/>
        <v>0</v>
      </c>
      <c r="I60" s="488">
        <f t="shared" si="367"/>
        <v>0</v>
      </c>
      <c r="J60" s="488">
        <f t="shared" si="368"/>
        <v>0</v>
      </c>
      <c r="K60" s="487">
        <v>0</v>
      </c>
      <c r="L60" s="487">
        <v>0</v>
      </c>
      <c r="M60" s="487">
        <v>0</v>
      </c>
      <c r="N60" s="487">
        <v>0</v>
      </c>
      <c r="O60" s="488">
        <f t="shared" si="369"/>
        <v>0</v>
      </c>
      <c r="P60" s="487">
        <v>0</v>
      </c>
      <c r="Q60" s="487">
        <v>0</v>
      </c>
      <c r="R60" s="487">
        <v>0</v>
      </c>
      <c r="S60" s="487">
        <v>0</v>
      </c>
      <c r="T60" s="488">
        <f t="shared" si="370"/>
        <v>0</v>
      </c>
      <c r="U60" s="487">
        <v>0</v>
      </c>
      <c r="V60" s="487">
        <v>0</v>
      </c>
      <c r="W60" s="487">
        <v>0</v>
      </c>
      <c r="X60" s="487">
        <v>0</v>
      </c>
      <c r="Y60" s="488">
        <f t="shared" si="371"/>
        <v>0</v>
      </c>
      <c r="Z60" s="487">
        <v>0</v>
      </c>
      <c r="AA60" s="487">
        <v>0</v>
      </c>
      <c r="AB60" s="487">
        <v>0</v>
      </c>
      <c r="AC60" s="487">
        <v>0</v>
      </c>
      <c r="AD60" s="487">
        <v>0</v>
      </c>
      <c r="AE60" s="488">
        <f t="shared" si="372"/>
        <v>0</v>
      </c>
      <c r="AF60" s="488">
        <f t="shared" si="373"/>
        <v>0</v>
      </c>
      <c r="AG60" s="488">
        <f t="shared" si="374"/>
        <v>0</v>
      </c>
      <c r="AH60" s="488">
        <f t="shared" si="375"/>
        <v>0</v>
      </c>
      <c r="AI60" s="488">
        <f t="shared" si="376"/>
        <v>0</v>
      </c>
      <c r="AJ60" s="488">
        <f t="shared" si="377"/>
        <v>0</v>
      </c>
      <c r="AK60" s="487">
        <v>0</v>
      </c>
      <c r="AL60" s="487">
        <v>0</v>
      </c>
      <c r="AM60" s="487">
        <v>0</v>
      </c>
      <c r="AN60" s="487">
        <v>0</v>
      </c>
      <c r="AO60" s="488">
        <f t="shared" si="378"/>
        <v>0</v>
      </c>
      <c r="AP60" s="487">
        <v>0</v>
      </c>
      <c r="AQ60" s="487">
        <v>0</v>
      </c>
      <c r="AR60" s="487">
        <v>0</v>
      </c>
      <c r="AS60" s="487">
        <v>0</v>
      </c>
      <c r="AT60" s="488">
        <f t="shared" si="379"/>
        <v>0</v>
      </c>
      <c r="AU60" s="487">
        <v>0</v>
      </c>
      <c r="AV60" s="487">
        <v>0</v>
      </c>
      <c r="AW60" s="487">
        <v>0</v>
      </c>
      <c r="AX60" s="487">
        <v>0</v>
      </c>
      <c r="AY60" s="488">
        <f t="shared" si="380"/>
        <v>0</v>
      </c>
      <c r="AZ60" s="487">
        <v>0</v>
      </c>
      <c r="BA60" s="487">
        <v>0</v>
      </c>
      <c r="BB60" s="487">
        <v>0</v>
      </c>
      <c r="BC60" s="487">
        <v>0</v>
      </c>
    </row>
    <row r="61" spans="1:55" s="52" customFormat="1" ht="54" customHeight="1">
      <c r="A61" s="445" t="s">
        <v>1064</v>
      </c>
      <c r="B61" s="463" t="s">
        <v>1156</v>
      </c>
      <c r="C61" s="474" t="s">
        <v>385</v>
      </c>
      <c r="D61" s="487">
        <v>0</v>
      </c>
      <c r="E61" s="488">
        <f t="shared" ref="E61:E72" si="381">J61+O61+T61+Y61</f>
        <v>0</v>
      </c>
      <c r="F61" s="488">
        <f t="shared" ref="F61:F72" si="382">K61+P61+U61+Z61</f>
        <v>0</v>
      </c>
      <c r="G61" s="488">
        <f t="shared" ref="G61:G72" si="383">L61+Q61+V61+AA61</f>
        <v>0</v>
      </c>
      <c r="H61" s="488">
        <f t="shared" ref="H61:H72" si="384">M61+R61+W61+AB61</f>
        <v>0</v>
      </c>
      <c r="I61" s="488">
        <f t="shared" ref="I61:I72" si="385">N61+S61+X61+AC61</f>
        <v>0</v>
      </c>
      <c r="J61" s="488">
        <f t="shared" ref="J61:J72" si="386">K61+L61+M61+N61</f>
        <v>0</v>
      </c>
      <c r="K61" s="487">
        <v>0</v>
      </c>
      <c r="L61" s="487">
        <v>0</v>
      </c>
      <c r="M61" s="487">
        <v>0</v>
      </c>
      <c r="N61" s="487">
        <v>0</v>
      </c>
      <c r="O61" s="488">
        <f t="shared" ref="O61:O72" si="387">P61+Q61+R61+S61</f>
        <v>0</v>
      </c>
      <c r="P61" s="487">
        <v>0</v>
      </c>
      <c r="Q61" s="487">
        <v>0</v>
      </c>
      <c r="R61" s="487">
        <v>0</v>
      </c>
      <c r="S61" s="487">
        <v>0</v>
      </c>
      <c r="T61" s="488">
        <f t="shared" ref="T61:T72" si="388">U61+V61+W61+X61</f>
        <v>0</v>
      </c>
      <c r="U61" s="487">
        <v>0</v>
      </c>
      <c r="V61" s="487">
        <v>0</v>
      </c>
      <c r="W61" s="487">
        <v>0</v>
      </c>
      <c r="X61" s="487">
        <v>0</v>
      </c>
      <c r="Y61" s="488">
        <f t="shared" ref="Y61:Y72" si="389">Z61+AA61+AB61+AC61</f>
        <v>0</v>
      </c>
      <c r="Z61" s="487">
        <v>0</v>
      </c>
      <c r="AA61" s="487">
        <v>0</v>
      </c>
      <c r="AB61" s="487">
        <v>0</v>
      </c>
      <c r="AC61" s="487">
        <v>0</v>
      </c>
      <c r="AD61" s="487">
        <v>0</v>
      </c>
      <c r="AE61" s="488">
        <f t="shared" si="372"/>
        <v>0</v>
      </c>
      <c r="AF61" s="488">
        <f t="shared" si="373"/>
        <v>0</v>
      </c>
      <c r="AG61" s="488">
        <f t="shared" si="374"/>
        <v>0</v>
      </c>
      <c r="AH61" s="488">
        <f t="shared" si="375"/>
        <v>0</v>
      </c>
      <c r="AI61" s="488">
        <f t="shared" si="376"/>
        <v>0</v>
      </c>
      <c r="AJ61" s="488">
        <f t="shared" si="377"/>
        <v>0</v>
      </c>
      <c r="AK61" s="487">
        <v>0</v>
      </c>
      <c r="AL61" s="487">
        <v>0</v>
      </c>
      <c r="AM61" s="487">
        <v>0</v>
      </c>
      <c r="AN61" s="487">
        <v>0</v>
      </c>
      <c r="AO61" s="488">
        <f t="shared" si="378"/>
        <v>0</v>
      </c>
      <c r="AP61" s="487">
        <v>0</v>
      </c>
      <c r="AQ61" s="487">
        <v>0</v>
      </c>
      <c r="AR61" s="487">
        <v>0</v>
      </c>
      <c r="AS61" s="487">
        <v>0</v>
      </c>
      <c r="AT61" s="488">
        <f t="shared" si="379"/>
        <v>0</v>
      </c>
      <c r="AU61" s="487">
        <v>0</v>
      </c>
      <c r="AV61" s="487">
        <v>0</v>
      </c>
      <c r="AW61" s="487">
        <v>0</v>
      </c>
      <c r="AX61" s="487">
        <v>0</v>
      </c>
      <c r="AY61" s="488">
        <f t="shared" si="380"/>
        <v>0</v>
      </c>
      <c r="AZ61" s="487">
        <v>0</v>
      </c>
      <c r="BA61" s="487">
        <v>0</v>
      </c>
      <c r="BB61" s="487">
        <v>0</v>
      </c>
      <c r="BC61" s="487">
        <v>0</v>
      </c>
    </row>
    <row r="62" spans="1:55" s="52" customFormat="1" ht="54" customHeight="1">
      <c r="A62" s="445" t="s">
        <v>1065</v>
      </c>
      <c r="B62" s="463" t="s">
        <v>1157</v>
      </c>
      <c r="C62" s="474" t="s">
        <v>385</v>
      </c>
      <c r="D62" s="487">
        <v>0</v>
      </c>
      <c r="E62" s="488">
        <f t="shared" si="381"/>
        <v>0</v>
      </c>
      <c r="F62" s="488">
        <f t="shared" si="382"/>
        <v>0</v>
      </c>
      <c r="G62" s="488">
        <f t="shared" si="383"/>
        <v>0</v>
      </c>
      <c r="H62" s="488">
        <f t="shared" si="384"/>
        <v>0</v>
      </c>
      <c r="I62" s="488">
        <f t="shared" si="385"/>
        <v>0</v>
      </c>
      <c r="J62" s="488">
        <f t="shared" si="386"/>
        <v>0</v>
      </c>
      <c r="K62" s="487">
        <v>0</v>
      </c>
      <c r="L62" s="487">
        <v>0</v>
      </c>
      <c r="M62" s="487">
        <v>0</v>
      </c>
      <c r="N62" s="487">
        <v>0</v>
      </c>
      <c r="O62" s="488">
        <f t="shared" si="387"/>
        <v>0</v>
      </c>
      <c r="P62" s="487">
        <v>0</v>
      </c>
      <c r="Q62" s="487">
        <v>0</v>
      </c>
      <c r="R62" s="487">
        <v>0</v>
      </c>
      <c r="S62" s="487">
        <v>0</v>
      </c>
      <c r="T62" s="488">
        <f t="shared" si="388"/>
        <v>0</v>
      </c>
      <c r="U62" s="487">
        <v>0</v>
      </c>
      <c r="V62" s="487">
        <v>0</v>
      </c>
      <c r="W62" s="487">
        <v>0</v>
      </c>
      <c r="X62" s="487">
        <v>0</v>
      </c>
      <c r="Y62" s="488">
        <f t="shared" si="389"/>
        <v>0</v>
      </c>
      <c r="Z62" s="487">
        <v>0</v>
      </c>
      <c r="AA62" s="487">
        <v>0</v>
      </c>
      <c r="AB62" s="487">
        <v>0</v>
      </c>
      <c r="AC62" s="487">
        <v>0</v>
      </c>
      <c r="AD62" s="487">
        <v>0</v>
      </c>
      <c r="AE62" s="488">
        <f t="shared" si="372"/>
        <v>0</v>
      </c>
      <c r="AF62" s="488">
        <f t="shared" si="373"/>
        <v>0</v>
      </c>
      <c r="AG62" s="488">
        <f t="shared" si="374"/>
        <v>0</v>
      </c>
      <c r="AH62" s="488">
        <f t="shared" si="375"/>
        <v>0</v>
      </c>
      <c r="AI62" s="488">
        <f t="shared" si="376"/>
        <v>0</v>
      </c>
      <c r="AJ62" s="488">
        <f t="shared" si="377"/>
        <v>0</v>
      </c>
      <c r="AK62" s="487">
        <v>0</v>
      </c>
      <c r="AL62" s="487">
        <v>0</v>
      </c>
      <c r="AM62" s="487">
        <v>0</v>
      </c>
      <c r="AN62" s="487">
        <v>0</v>
      </c>
      <c r="AO62" s="488">
        <f t="shared" si="378"/>
        <v>0</v>
      </c>
      <c r="AP62" s="487">
        <v>0</v>
      </c>
      <c r="AQ62" s="487">
        <v>0</v>
      </c>
      <c r="AR62" s="487">
        <v>0</v>
      </c>
      <c r="AS62" s="487">
        <v>0</v>
      </c>
      <c r="AT62" s="488">
        <f t="shared" si="379"/>
        <v>0</v>
      </c>
      <c r="AU62" s="487">
        <v>0</v>
      </c>
      <c r="AV62" s="487">
        <v>0</v>
      </c>
      <c r="AW62" s="487">
        <v>0</v>
      </c>
      <c r="AX62" s="487">
        <v>0</v>
      </c>
      <c r="AY62" s="488">
        <f t="shared" si="380"/>
        <v>0</v>
      </c>
      <c r="AZ62" s="487">
        <v>0</v>
      </c>
      <c r="BA62" s="487">
        <v>0</v>
      </c>
      <c r="BB62" s="487">
        <v>0</v>
      </c>
      <c r="BC62" s="487">
        <v>0</v>
      </c>
    </row>
    <row r="63" spans="1:55" s="52" customFormat="1" ht="54" customHeight="1">
      <c r="A63" s="445" t="s">
        <v>1066</v>
      </c>
      <c r="B63" s="463" t="s">
        <v>1158</v>
      </c>
      <c r="C63" s="474" t="s">
        <v>385</v>
      </c>
      <c r="D63" s="487">
        <v>0</v>
      </c>
      <c r="E63" s="488">
        <f t="shared" si="381"/>
        <v>0</v>
      </c>
      <c r="F63" s="488">
        <f t="shared" si="382"/>
        <v>0</v>
      </c>
      <c r="G63" s="488">
        <f t="shared" si="383"/>
        <v>0</v>
      </c>
      <c r="H63" s="488">
        <f t="shared" si="384"/>
        <v>0</v>
      </c>
      <c r="I63" s="488">
        <f t="shared" si="385"/>
        <v>0</v>
      </c>
      <c r="J63" s="488">
        <f t="shared" si="386"/>
        <v>0</v>
      </c>
      <c r="K63" s="487">
        <v>0</v>
      </c>
      <c r="L63" s="487">
        <v>0</v>
      </c>
      <c r="M63" s="487">
        <v>0</v>
      </c>
      <c r="N63" s="487">
        <v>0</v>
      </c>
      <c r="O63" s="488">
        <f t="shared" si="387"/>
        <v>0</v>
      </c>
      <c r="P63" s="487">
        <v>0</v>
      </c>
      <c r="Q63" s="487">
        <v>0</v>
      </c>
      <c r="R63" s="487">
        <v>0</v>
      </c>
      <c r="S63" s="487">
        <v>0</v>
      </c>
      <c r="T63" s="488">
        <f t="shared" si="388"/>
        <v>0</v>
      </c>
      <c r="U63" s="487">
        <v>0</v>
      </c>
      <c r="V63" s="487">
        <v>0</v>
      </c>
      <c r="W63" s="487">
        <v>0</v>
      </c>
      <c r="X63" s="487">
        <v>0</v>
      </c>
      <c r="Y63" s="488">
        <f t="shared" si="389"/>
        <v>0</v>
      </c>
      <c r="Z63" s="487">
        <v>0</v>
      </c>
      <c r="AA63" s="487">
        <v>0</v>
      </c>
      <c r="AB63" s="487">
        <v>0</v>
      </c>
      <c r="AC63" s="487">
        <v>0</v>
      </c>
      <c r="AD63" s="487">
        <v>0</v>
      </c>
      <c r="AE63" s="488">
        <f t="shared" si="372"/>
        <v>0</v>
      </c>
      <c r="AF63" s="488">
        <f t="shared" si="373"/>
        <v>0</v>
      </c>
      <c r="AG63" s="488">
        <f t="shared" si="374"/>
        <v>0</v>
      </c>
      <c r="AH63" s="488">
        <f t="shared" si="375"/>
        <v>0</v>
      </c>
      <c r="AI63" s="488">
        <f t="shared" si="376"/>
        <v>0</v>
      </c>
      <c r="AJ63" s="488">
        <f t="shared" si="377"/>
        <v>0</v>
      </c>
      <c r="AK63" s="487">
        <v>0</v>
      </c>
      <c r="AL63" s="487">
        <v>0</v>
      </c>
      <c r="AM63" s="487">
        <v>0</v>
      </c>
      <c r="AN63" s="487">
        <v>0</v>
      </c>
      <c r="AO63" s="488">
        <f t="shared" si="378"/>
        <v>0</v>
      </c>
      <c r="AP63" s="487">
        <v>0</v>
      </c>
      <c r="AQ63" s="487">
        <v>0</v>
      </c>
      <c r="AR63" s="487">
        <v>0</v>
      </c>
      <c r="AS63" s="487">
        <v>0</v>
      </c>
      <c r="AT63" s="488">
        <f t="shared" si="379"/>
        <v>0</v>
      </c>
      <c r="AU63" s="487">
        <v>0</v>
      </c>
      <c r="AV63" s="487">
        <v>0</v>
      </c>
      <c r="AW63" s="487">
        <v>0</v>
      </c>
      <c r="AX63" s="487">
        <v>0</v>
      </c>
      <c r="AY63" s="488">
        <f t="shared" si="380"/>
        <v>0</v>
      </c>
      <c r="AZ63" s="487">
        <v>0</v>
      </c>
      <c r="BA63" s="487">
        <v>0</v>
      </c>
      <c r="BB63" s="487">
        <v>0</v>
      </c>
      <c r="BC63" s="487">
        <v>0</v>
      </c>
    </row>
    <row r="64" spans="1:55" s="52" customFormat="1" ht="54" customHeight="1">
      <c r="A64" s="445" t="s">
        <v>1067</v>
      </c>
      <c r="B64" s="463" t="s">
        <v>1159</v>
      </c>
      <c r="C64" s="474" t="s">
        <v>385</v>
      </c>
      <c r="D64" s="487">
        <v>0</v>
      </c>
      <c r="E64" s="488">
        <f t="shared" si="381"/>
        <v>0</v>
      </c>
      <c r="F64" s="488">
        <f t="shared" si="382"/>
        <v>0</v>
      </c>
      <c r="G64" s="488">
        <f t="shared" si="383"/>
        <v>0</v>
      </c>
      <c r="H64" s="488">
        <f t="shared" si="384"/>
        <v>0</v>
      </c>
      <c r="I64" s="488">
        <f t="shared" si="385"/>
        <v>0</v>
      </c>
      <c r="J64" s="488">
        <f t="shared" si="386"/>
        <v>0</v>
      </c>
      <c r="K64" s="487">
        <v>0</v>
      </c>
      <c r="L64" s="487">
        <v>0</v>
      </c>
      <c r="M64" s="487">
        <v>0</v>
      </c>
      <c r="N64" s="487">
        <v>0</v>
      </c>
      <c r="O64" s="488">
        <f t="shared" si="387"/>
        <v>0</v>
      </c>
      <c r="P64" s="487">
        <v>0</v>
      </c>
      <c r="Q64" s="487">
        <v>0</v>
      </c>
      <c r="R64" s="487">
        <v>0</v>
      </c>
      <c r="S64" s="487">
        <v>0</v>
      </c>
      <c r="T64" s="488">
        <f t="shared" si="388"/>
        <v>0</v>
      </c>
      <c r="U64" s="487">
        <v>0</v>
      </c>
      <c r="V64" s="487">
        <v>0</v>
      </c>
      <c r="W64" s="487">
        <v>0</v>
      </c>
      <c r="X64" s="487">
        <v>0</v>
      </c>
      <c r="Y64" s="488">
        <f t="shared" si="389"/>
        <v>0</v>
      </c>
      <c r="Z64" s="487">
        <v>0</v>
      </c>
      <c r="AA64" s="487">
        <v>0</v>
      </c>
      <c r="AB64" s="487">
        <v>0</v>
      </c>
      <c r="AC64" s="487">
        <v>0</v>
      </c>
      <c r="AD64" s="487">
        <v>0</v>
      </c>
      <c r="AE64" s="488">
        <f t="shared" si="372"/>
        <v>0</v>
      </c>
      <c r="AF64" s="488">
        <f t="shared" si="373"/>
        <v>0</v>
      </c>
      <c r="AG64" s="488">
        <f t="shared" si="374"/>
        <v>0</v>
      </c>
      <c r="AH64" s="488">
        <f t="shared" si="375"/>
        <v>0</v>
      </c>
      <c r="AI64" s="488">
        <f t="shared" si="376"/>
        <v>0</v>
      </c>
      <c r="AJ64" s="488">
        <f t="shared" si="377"/>
        <v>0</v>
      </c>
      <c r="AK64" s="487">
        <v>0</v>
      </c>
      <c r="AL64" s="487">
        <v>0</v>
      </c>
      <c r="AM64" s="487">
        <v>0</v>
      </c>
      <c r="AN64" s="487">
        <v>0</v>
      </c>
      <c r="AO64" s="488">
        <f t="shared" si="378"/>
        <v>0</v>
      </c>
      <c r="AP64" s="487">
        <v>0</v>
      </c>
      <c r="AQ64" s="487">
        <v>0</v>
      </c>
      <c r="AR64" s="487">
        <v>0</v>
      </c>
      <c r="AS64" s="487">
        <v>0</v>
      </c>
      <c r="AT64" s="488">
        <f t="shared" si="379"/>
        <v>0</v>
      </c>
      <c r="AU64" s="487">
        <v>0</v>
      </c>
      <c r="AV64" s="487">
        <v>0</v>
      </c>
      <c r="AW64" s="487">
        <v>0</v>
      </c>
      <c r="AX64" s="487">
        <v>0</v>
      </c>
      <c r="AY64" s="488">
        <f t="shared" si="380"/>
        <v>0</v>
      </c>
      <c r="AZ64" s="487">
        <v>0</v>
      </c>
      <c r="BA64" s="487">
        <v>0</v>
      </c>
      <c r="BB64" s="487">
        <v>0</v>
      </c>
      <c r="BC64" s="487">
        <v>0</v>
      </c>
    </row>
    <row r="65" spans="1:55" s="52" customFormat="1" ht="54" customHeight="1">
      <c r="A65" s="445" t="s">
        <v>1068</v>
      </c>
      <c r="B65" s="463" t="s">
        <v>1160</v>
      </c>
      <c r="C65" s="474" t="s">
        <v>385</v>
      </c>
      <c r="D65" s="487">
        <v>0</v>
      </c>
      <c r="E65" s="488">
        <f t="shared" si="381"/>
        <v>0</v>
      </c>
      <c r="F65" s="488">
        <f t="shared" si="382"/>
        <v>0</v>
      </c>
      <c r="G65" s="488">
        <f t="shared" si="383"/>
        <v>0</v>
      </c>
      <c r="H65" s="488">
        <f t="shared" si="384"/>
        <v>0</v>
      </c>
      <c r="I65" s="488">
        <f t="shared" si="385"/>
        <v>0</v>
      </c>
      <c r="J65" s="488">
        <f t="shared" si="386"/>
        <v>0</v>
      </c>
      <c r="K65" s="487">
        <v>0</v>
      </c>
      <c r="L65" s="487">
        <v>0</v>
      </c>
      <c r="M65" s="487">
        <v>0</v>
      </c>
      <c r="N65" s="487">
        <v>0</v>
      </c>
      <c r="O65" s="488">
        <f t="shared" si="387"/>
        <v>0</v>
      </c>
      <c r="P65" s="487">
        <v>0</v>
      </c>
      <c r="Q65" s="487">
        <v>0</v>
      </c>
      <c r="R65" s="487">
        <v>0</v>
      </c>
      <c r="S65" s="487">
        <v>0</v>
      </c>
      <c r="T65" s="488">
        <f t="shared" si="388"/>
        <v>0</v>
      </c>
      <c r="U65" s="487">
        <v>0</v>
      </c>
      <c r="V65" s="487">
        <v>0</v>
      </c>
      <c r="W65" s="487">
        <v>0</v>
      </c>
      <c r="X65" s="487">
        <v>0</v>
      </c>
      <c r="Y65" s="488">
        <f t="shared" si="389"/>
        <v>0</v>
      </c>
      <c r="Z65" s="487">
        <v>0</v>
      </c>
      <c r="AA65" s="487">
        <v>0</v>
      </c>
      <c r="AB65" s="487">
        <v>0</v>
      </c>
      <c r="AC65" s="487">
        <v>0</v>
      </c>
      <c r="AD65" s="487">
        <v>0</v>
      </c>
      <c r="AE65" s="488">
        <f t="shared" si="372"/>
        <v>0</v>
      </c>
      <c r="AF65" s="488">
        <f t="shared" si="373"/>
        <v>0</v>
      </c>
      <c r="AG65" s="488">
        <f t="shared" si="374"/>
        <v>0</v>
      </c>
      <c r="AH65" s="488">
        <f t="shared" si="375"/>
        <v>0</v>
      </c>
      <c r="AI65" s="488">
        <f t="shared" si="376"/>
        <v>0</v>
      </c>
      <c r="AJ65" s="488">
        <f t="shared" si="377"/>
        <v>0</v>
      </c>
      <c r="AK65" s="487">
        <v>0</v>
      </c>
      <c r="AL65" s="487">
        <v>0</v>
      </c>
      <c r="AM65" s="487">
        <v>0</v>
      </c>
      <c r="AN65" s="487">
        <v>0</v>
      </c>
      <c r="AO65" s="488">
        <f t="shared" si="378"/>
        <v>0</v>
      </c>
      <c r="AP65" s="487">
        <v>0</v>
      </c>
      <c r="AQ65" s="487">
        <v>0</v>
      </c>
      <c r="AR65" s="487">
        <v>0</v>
      </c>
      <c r="AS65" s="487">
        <v>0</v>
      </c>
      <c r="AT65" s="488">
        <f t="shared" si="379"/>
        <v>0</v>
      </c>
      <c r="AU65" s="487">
        <v>0</v>
      </c>
      <c r="AV65" s="487">
        <v>0</v>
      </c>
      <c r="AW65" s="487">
        <v>0</v>
      </c>
      <c r="AX65" s="487">
        <v>0</v>
      </c>
      <c r="AY65" s="488">
        <f t="shared" si="380"/>
        <v>0</v>
      </c>
      <c r="AZ65" s="487">
        <v>0</v>
      </c>
      <c r="BA65" s="487">
        <v>0</v>
      </c>
      <c r="BB65" s="487">
        <v>0</v>
      </c>
      <c r="BC65" s="487">
        <v>0</v>
      </c>
    </row>
    <row r="66" spans="1:55" s="52" customFormat="1" ht="54" customHeight="1">
      <c r="A66" s="445" t="s">
        <v>1161</v>
      </c>
      <c r="B66" s="463" t="s">
        <v>1162</v>
      </c>
      <c r="C66" s="474" t="s">
        <v>385</v>
      </c>
      <c r="D66" s="487">
        <v>0</v>
      </c>
      <c r="E66" s="488">
        <f t="shared" si="381"/>
        <v>0</v>
      </c>
      <c r="F66" s="488">
        <f t="shared" si="382"/>
        <v>0</v>
      </c>
      <c r="G66" s="488">
        <f t="shared" si="383"/>
        <v>0</v>
      </c>
      <c r="H66" s="488">
        <f t="shared" si="384"/>
        <v>0</v>
      </c>
      <c r="I66" s="488">
        <f t="shared" si="385"/>
        <v>0</v>
      </c>
      <c r="J66" s="488">
        <f t="shared" si="386"/>
        <v>0</v>
      </c>
      <c r="K66" s="487">
        <v>0</v>
      </c>
      <c r="L66" s="487">
        <v>0</v>
      </c>
      <c r="M66" s="487">
        <v>0</v>
      </c>
      <c r="N66" s="487">
        <v>0</v>
      </c>
      <c r="O66" s="488">
        <f t="shared" si="387"/>
        <v>0</v>
      </c>
      <c r="P66" s="487">
        <v>0</v>
      </c>
      <c r="Q66" s="487">
        <v>0</v>
      </c>
      <c r="R66" s="487">
        <v>0</v>
      </c>
      <c r="S66" s="487">
        <v>0</v>
      </c>
      <c r="T66" s="488">
        <f t="shared" si="388"/>
        <v>0</v>
      </c>
      <c r="U66" s="487">
        <v>0</v>
      </c>
      <c r="V66" s="487">
        <v>0</v>
      </c>
      <c r="W66" s="487">
        <v>0</v>
      </c>
      <c r="X66" s="487">
        <v>0</v>
      </c>
      <c r="Y66" s="488">
        <f t="shared" si="389"/>
        <v>0</v>
      </c>
      <c r="Z66" s="487">
        <v>0</v>
      </c>
      <c r="AA66" s="487">
        <v>0</v>
      </c>
      <c r="AB66" s="487">
        <v>0</v>
      </c>
      <c r="AC66" s="487">
        <v>0</v>
      </c>
      <c r="AD66" s="487">
        <v>0</v>
      </c>
      <c r="AE66" s="488">
        <f t="shared" si="372"/>
        <v>0</v>
      </c>
      <c r="AF66" s="488">
        <f t="shared" si="373"/>
        <v>0</v>
      </c>
      <c r="AG66" s="488">
        <f t="shared" si="374"/>
        <v>0</v>
      </c>
      <c r="AH66" s="488">
        <f t="shared" si="375"/>
        <v>0</v>
      </c>
      <c r="AI66" s="488">
        <f t="shared" si="376"/>
        <v>0</v>
      </c>
      <c r="AJ66" s="488">
        <f t="shared" si="377"/>
        <v>0</v>
      </c>
      <c r="AK66" s="487">
        <v>0</v>
      </c>
      <c r="AL66" s="487">
        <v>0</v>
      </c>
      <c r="AM66" s="487">
        <v>0</v>
      </c>
      <c r="AN66" s="487">
        <v>0</v>
      </c>
      <c r="AO66" s="488">
        <f t="shared" si="378"/>
        <v>0</v>
      </c>
      <c r="AP66" s="487">
        <v>0</v>
      </c>
      <c r="AQ66" s="487">
        <v>0</v>
      </c>
      <c r="AR66" s="487">
        <v>0</v>
      </c>
      <c r="AS66" s="487">
        <v>0</v>
      </c>
      <c r="AT66" s="488">
        <f t="shared" si="379"/>
        <v>0</v>
      </c>
      <c r="AU66" s="487">
        <v>0</v>
      </c>
      <c r="AV66" s="487">
        <v>0</v>
      </c>
      <c r="AW66" s="487">
        <v>0</v>
      </c>
      <c r="AX66" s="487">
        <v>0</v>
      </c>
      <c r="AY66" s="488">
        <f t="shared" si="380"/>
        <v>0</v>
      </c>
      <c r="AZ66" s="487">
        <v>0</v>
      </c>
      <c r="BA66" s="487">
        <v>0</v>
      </c>
      <c r="BB66" s="487">
        <v>0</v>
      </c>
      <c r="BC66" s="487">
        <v>0</v>
      </c>
    </row>
    <row r="67" spans="1:55" s="52" customFormat="1" ht="54" customHeight="1">
      <c r="A67" s="417" t="s">
        <v>1163</v>
      </c>
      <c r="B67" s="418" t="s">
        <v>1164</v>
      </c>
      <c r="C67" s="438" t="s">
        <v>385</v>
      </c>
      <c r="D67" s="439">
        <v>0</v>
      </c>
      <c r="E67" s="440">
        <f t="shared" si="381"/>
        <v>0</v>
      </c>
      <c r="F67" s="440">
        <f t="shared" si="382"/>
        <v>0</v>
      </c>
      <c r="G67" s="440">
        <f t="shared" si="383"/>
        <v>0</v>
      </c>
      <c r="H67" s="440">
        <f t="shared" si="384"/>
        <v>0</v>
      </c>
      <c r="I67" s="440">
        <f t="shared" si="385"/>
        <v>0</v>
      </c>
      <c r="J67" s="440">
        <f t="shared" si="386"/>
        <v>0</v>
      </c>
      <c r="K67" s="439">
        <v>0</v>
      </c>
      <c r="L67" s="439">
        <v>0</v>
      </c>
      <c r="M67" s="439">
        <v>0</v>
      </c>
      <c r="N67" s="439">
        <v>0</v>
      </c>
      <c r="O67" s="440">
        <f t="shared" si="387"/>
        <v>0</v>
      </c>
      <c r="P67" s="439">
        <v>0</v>
      </c>
      <c r="Q67" s="439">
        <v>0</v>
      </c>
      <c r="R67" s="439">
        <v>0</v>
      </c>
      <c r="S67" s="439">
        <v>0</v>
      </c>
      <c r="T67" s="440">
        <f t="shared" si="388"/>
        <v>0</v>
      </c>
      <c r="U67" s="439">
        <v>0</v>
      </c>
      <c r="V67" s="439">
        <v>0</v>
      </c>
      <c r="W67" s="439">
        <v>0</v>
      </c>
      <c r="X67" s="439">
        <v>0</v>
      </c>
      <c r="Y67" s="440">
        <f t="shared" si="389"/>
        <v>0</v>
      </c>
      <c r="Z67" s="439">
        <v>0</v>
      </c>
      <c r="AA67" s="439">
        <v>0</v>
      </c>
      <c r="AB67" s="439">
        <v>0</v>
      </c>
      <c r="AC67" s="439">
        <v>0</v>
      </c>
      <c r="AD67" s="439">
        <v>0</v>
      </c>
      <c r="AE67" s="440">
        <f t="shared" si="372"/>
        <v>0</v>
      </c>
      <c r="AF67" s="440">
        <f t="shared" si="373"/>
        <v>0</v>
      </c>
      <c r="AG67" s="440">
        <f t="shared" si="374"/>
        <v>0</v>
      </c>
      <c r="AH67" s="440">
        <f t="shared" si="375"/>
        <v>0</v>
      </c>
      <c r="AI67" s="440">
        <f t="shared" si="376"/>
        <v>0</v>
      </c>
      <c r="AJ67" s="440">
        <f t="shared" si="377"/>
        <v>0</v>
      </c>
      <c r="AK67" s="439">
        <v>0</v>
      </c>
      <c r="AL67" s="439">
        <v>0</v>
      </c>
      <c r="AM67" s="439">
        <v>0</v>
      </c>
      <c r="AN67" s="439">
        <v>0</v>
      </c>
      <c r="AO67" s="440">
        <f t="shared" si="378"/>
        <v>0</v>
      </c>
      <c r="AP67" s="439">
        <v>0</v>
      </c>
      <c r="AQ67" s="439">
        <v>0</v>
      </c>
      <c r="AR67" s="439">
        <v>0</v>
      </c>
      <c r="AS67" s="439">
        <v>0</v>
      </c>
      <c r="AT67" s="440">
        <f t="shared" si="379"/>
        <v>0</v>
      </c>
      <c r="AU67" s="439">
        <v>0</v>
      </c>
      <c r="AV67" s="439">
        <v>0</v>
      </c>
      <c r="AW67" s="439">
        <v>0</v>
      </c>
      <c r="AX67" s="439">
        <v>0</v>
      </c>
      <c r="AY67" s="440">
        <f t="shared" si="380"/>
        <v>0</v>
      </c>
      <c r="AZ67" s="439">
        <v>0</v>
      </c>
      <c r="BA67" s="439">
        <v>0</v>
      </c>
      <c r="BB67" s="439">
        <v>0</v>
      </c>
      <c r="BC67" s="439">
        <v>0</v>
      </c>
    </row>
    <row r="68" spans="1:55" s="52" customFormat="1" ht="54" customHeight="1">
      <c r="A68" s="464" t="s">
        <v>1165</v>
      </c>
      <c r="B68" s="465" t="s">
        <v>1166</v>
      </c>
      <c r="C68" s="474" t="s">
        <v>385</v>
      </c>
      <c r="D68" s="487">
        <v>0</v>
      </c>
      <c r="E68" s="488">
        <f t="shared" si="381"/>
        <v>0</v>
      </c>
      <c r="F68" s="488">
        <f t="shared" si="382"/>
        <v>0</v>
      </c>
      <c r="G68" s="488">
        <f t="shared" si="383"/>
        <v>0</v>
      </c>
      <c r="H68" s="488">
        <f t="shared" si="384"/>
        <v>0</v>
      </c>
      <c r="I68" s="488">
        <f t="shared" si="385"/>
        <v>0</v>
      </c>
      <c r="J68" s="488">
        <f t="shared" si="386"/>
        <v>0</v>
      </c>
      <c r="K68" s="487">
        <v>0</v>
      </c>
      <c r="L68" s="487">
        <v>0</v>
      </c>
      <c r="M68" s="487">
        <v>0</v>
      </c>
      <c r="N68" s="487">
        <v>0</v>
      </c>
      <c r="O68" s="488">
        <f t="shared" si="387"/>
        <v>0</v>
      </c>
      <c r="P68" s="487">
        <v>0</v>
      </c>
      <c r="Q68" s="487">
        <v>0</v>
      </c>
      <c r="R68" s="487">
        <v>0</v>
      </c>
      <c r="S68" s="487">
        <v>0</v>
      </c>
      <c r="T68" s="488">
        <f t="shared" si="388"/>
        <v>0</v>
      </c>
      <c r="U68" s="487">
        <v>0</v>
      </c>
      <c r="V68" s="487">
        <v>0</v>
      </c>
      <c r="W68" s="487">
        <v>0</v>
      </c>
      <c r="X68" s="487">
        <v>0</v>
      </c>
      <c r="Y68" s="488">
        <f t="shared" si="389"/>
        <v>0</v>
      </c>
      <c r="Z68" s="487">
        <v>0</v>
      </c>
      <c r="AA68" s="487">
        <v>0</v>
      </c>
      <c r="AB68" s="487">
        <v>0</v>
      </c>
      <c r="AC68" s="487">
        <v>0</v>
      </c>
      <c r="AD68" s="487">
        <v>0</v>
      </c>
      <c r="AE68" s="488">
        <f t="shared" si="372"/>
        <v>0</v>
      </c>
      <c r="AF68" s="488">
        <f t="shared" si="373"/>
        <v>0</v>
      </c>
      <c r="AG68" s="488">
        <f t="shared" si="374"/>
        <v>0</v>
      </c>
      <c r="AH68" s="488">
        <f t="shared" si="375"/>
        <v>0</v>
      </c>
      <c r="AI68" s="488">
        <f t="shared" si="376"/>
        <v>0</v>
      </c>
      <c r="AJ68" s="488">
        <f t="shared" si="377"/>
        <v>0</v>
      </c>
      <c r="AK68" s="487">
        <v>0</v>
      </c>
      <c r="AL68" s="487">
        <v>0</v>
      </c>
      <c r="AM68" s="487">
        <v>0</v>
      </c>
      <c r="AN68" s="487">
        <v>0</v>
      </c>
      <c r="AO68" s="488">
        <f t="shared" si="378"/>
        <v>0</v>
      </c>
      <c r="AP68" s="487">
        <v>0</v>
      </c>
      <c r="AQ68" s="487">
        <v>0</v>
      </c>
      <c r="AR68" s="487">
        <v>0</v>
      </c>
      <c r="AS68" s="487">
        <v>0</v>
      </c>
      <c r="AT68" s="488">
        <f t="shared" si="379"/>
        <v>0</v>
      </c>
      <c r="AU68" s="487">
        <v>0</v>
      </c>
      <c r="AV68" s="487">
        <v>0</v>
      </c>
      <c r="AW68" s="487">
        <v>0</v>
      </c>
      <c r="AX68" s="487">
        <v>0</v>
      </c>
      <c r="AY68" s="488">
        <f t="shared" si="380"/>
        <v>0</v>
      </c>
      <c r="AZ68" s="487">
        <v>0</v>
      </c>
      <c r="BA68" s="487">
        <v>0</v>
      </c>
      <c r="BB68" s="487">
        <v>0</v>
      </c>
      <c r="BC68" s="487">
        <v>0</v>
      </c>
    </row>
    <row r="69" spans="1:55" s="52" customFormat="1" ht="54" customHeight="1">
      <c r="A69" s="464" t="s">
        <v>1167</v>
      </c>
      <c r="B69" s="465" t="s">
        <v>1168</v>
      </c>
      <c r="C69" s="474" t="s">
        <v>385</v>
      </c>
      <c r="D69" s="487">
        <v>0</v>
      </c>
      <c r="E69" s="488">
        <f t="shared" si="381"/>
        <v>0</v>
      </c>
      <c r="F69" s="488">
        <f t="shared" si="382"/>
        <v>0</v>
      </c>
      <c r="G69" s="488">
        <f t="shared" si="383"/>
        <v>0</v>
      </c>
      <c r="H69" s="488">
        <f t="shared" si="384"/>
        <v>0</v>
      </c>
      <c r="I69" s="488">
        <f t="shared" si="385"/>
        <v>0</v>
      </c>
      <c r="J69" s="488">
        <f t="shared" si="386"/>
        <v>0</v>
      </c>
      <c r="K69" s="487">
        <v>0</v>
      </c>
      <c r="L69" s="487">
        <v>0</v>
      </c>
      <c r="M69" s="487">
        <v>0</v>
      </c>
      <c r="N69" s="487">
        <v>0</v>
      </c>
      <c r="O69" s="488">
        <f t="shared" si="387"/>
        <v>0</v>
      </c>
      <c r="P69" s="487">
        <v>0</v>
      </c>
      <c r="Q69" s="487">
        <v>0</v>
      </c>
      <c r="R69" s="487">
        <v>0</v>
      </c>
      <c r="S69" s="487">
        <v>0</v>
      </c>
      <c r="T69" s="488">
        <f t="shared" si="388"/>
        <v>0</v>
      </c>
      <c r="U69" s="487">
        <v>0</v>
      </c>
      <c r="V69" s="487">
        <v>0</v>
      </c>
      <c r="W69" s="487">
        <v>0</v>
      </c>
      <c r="X69" s="487">
        <v>0</v>
      </c>
      <c r="Y69" s="488">
        <f t="shared" si="389"/>
        <v>0</v>
      </c>
      <c r="Z69" s="487">
        <v>0</v>
      </c>
      <c r="AA69" s="487">
        <v>0</v>
      </c>
      <c r="AB69" s="487">
        <v>0</v>
      </c>
      <c r="AC69" s="487">
        <v>0</v>
      </c>
      <c r="AD69" s="487">
        <v>0</v>
      </c>
      <c r="AE69" s="488">
        <f t="shared" si="372"/>
        <v>0</v>
      </c>
      <c r="AF69" s="488">
        <f t="shared" si="373"/>
        <v>0</v>
      </c>
      <c r="AG69" s="488">
        <f t="shared" si="374"/>
        <v>0</v>
      </c>
      <c r="AH69" s="488">
        <f t="shared" si="375"/>
        <v>0</v>
      </c>
      <c r="AI69" s="488">
        <f t="shared" si="376"/>
        <v>0</v>
      </c>
      <c r="AJ69" s="488">
        <f t="shared" si="377"/>
        <v>0</v>
      </c>
      <c r="AK69" s="487">
        <v>0</v>
      </c>
      <c r="AL69" s="487">
        <v>0</v>
      </c>
      <c r="AM69" s="487">
        <v>0</v>
      </c>
      <c r="AN69" s="487">
        <v>0</v>
      </c>
      <c r="AO69" s="488">
        <f t="shared" si="378"/>
        <v>0</v>
      </c>
      <c r="AP69" s="487">
        <v>0</v>
      </c>
      <c r="AQ69" s="487">
        <v>0</v>
      </c>
      <c r="AR69" s="487">
        <v>0</v>
      </c>
      <c r="AS69" s="487">
        <v>0</v>
      </c>
      <c r="AT69" s="488">
        <f t="shared" si="379"/>
        <v>0</v>
      </c>
      <c r="AU69" s="487">
        <v>0</v>
      </c>
      <c r="AV69" s="487">
        <v>0</v>
      </c>
      <c r="AW69" s="487">
        <v>0</v>
      </c>
      <c r="AX69" s="487">
        <v>0</v>
      </c>
      <c r="AY69" s="488">
        <f t="shared" si="380"/>
        <v>0</v>
      </c>
      <c r="AZ69" s="487">
        <v>0</v>
      </c>
      <c r="BA69" s="487">
        <v>0</v>
      </c>
      <c r="BB69" s="487">
        <v>0</v>
      </c>
      <c r="BC69" s="487">
        <v>0</v>
      </c>
    </row>
    <row r="70" spans="1:55" s="52" customFormat="1" ht="54" customHeight="1">
      <c r="A70" s="366" t="s">
        <v>486</v>
      </c>
      <c r="B70" s="367" t="s">
        <v>1169</v>
      </c>
      <c r="C70" s="407" t="s">
        <v>385</v>
      </c>
      <c r="D70" s="405">
        <v>0</v>
      </c>
      <c r="E70" s="406">
        <f t="shared" si="381"/>
        <v>0</v>
      </c>
      <c r="F70" s="406">
        <f t="shared" si="382"/>
        <v>0</v>
      </c>
      <c r="G70" s="406">
        <f t="shared" si="383"/>
        <v>0</v>
      </c>
      <c r="H70" s="406">
        <f t="shared" si="384"/>
        <v>0</v>
      </c>
      <c r="I70" s="406">
        <f t="shared" si="385"/>
        <v>0</v>
      </c>
      <c r="J70" s="406">
        <f t="shared" si="386"/>
        <v>0</v>
      </c>
      <c r="K70" s="405">
        <v>0</v>
      </c>
      <c r="L70" s="405">
        <v>0</v>
      </c>
      <c r="M70" s="405">
        <v>0</v>
      </c>
      <c r="N70" s="405">
        <v>0</v>
      </c>
      <c r="O70" s="406">
        <f t="shared" si="387"/>
        <v>0</v>
      </c>
      <c r="P70" s="405">
        <v>0</v>
      </c>
      <c r="Q70" s="405">
        <v>0</v>
      </c>
      <c r="R70" s="405">
        <v>0</v>
      </c>
      <c r="S70" s="405">
        <v>0</v>
      </c>
      <c r="T70" s="406">
        <f t="shared" si="388"/>
        <v>0</v>
      </c>
      <c r="U70" s="405">
        <v>0</v>
      </c>
      <c r="V70" s="405">
        <v>0</v>
      </c>
      <c r="W70" s="405">
        <v>0</v>
      </c>
      <c r="X70" s="405">
        <v>0</v>
      </c>
      <c r="Y70" s="406">
        <f t="shared" si="389"/>
        <v>0</v>
      </c>
      <c r="Z70" s="405">
        <v>0</v>
      </c>
      <c r="AA70" s="405">
        <v>0</v>
      </c>
      <c r="AB70" s="405">
        <v>0</v>
      </c>
      <c r="AC70" s="405">
        <v>0</v>
      </c>
      <c r="AD70" s="405">
        <v>0</v>
      </c>
      <c r="AE70" s="406">
        <f t="shared" si="372"/>
        <v>0</v>
      </c>
      <c r="AF70" s="406">
        <f t="shared" si="373"/>
        <v>0</v>
      </c>
      <c r="AG70" s="406">
        <f t="shared" si="374"/>
        <v>0</v>
      </c>
      <c r="AH70" s="406">
        <f t="shared" si="375"/>
        <v>0</v>
      </c>
      <c r="AI70" s="406">
        <f t="shared" si="376"/>
        <v>0</v>
      </c>
      <c r="AJ70" s="406">
        <f t="shared" si="377"/>
        <v>0</v>
      </c>
      <c r="AK70" s="405">
        <v>0</v>
      </c>
      <c r="AL70" s="405">
        <v>0</v>
      </c>
      <c r="AM70" s="405">
        <v>0</v>
      </c>
      <c r="AN70" s="405">
        <v>0</v>
      </c>
      <c r="AO70" s="406">
        <f t="shared" si="378"/>
        <v>0</v>
      </c>
      <c r="AP70" s="405">
        <v>0</v>
      </c>
      <c r="AQ70" s="405">
        <v>0</v>
      </c>
      <c r="AR70" s="405">
        <v>0</v>
      </c>
      <c r="AS70" s="405">
        <v>0</v>
      </c>
      <c r="AT70" s="406">
        <f t="shared" si="379"/>
        <v>0</v>
      </c>
      <c r="AU70" s="405">
        <v>0</v>
      </c>
      <c r="AV70" s="405">
        <v>0</v>
      </c>
      <c r="AW70" s="405">
        <v>0</v>
      </c>
      <c r="AX70" s="405">
        <v>0</v>
      </c>
      <c r="AY70" s="406">
        <f t="shared" si="380"/>
        <v>0</v>
      </c>
      <c r="AZ70" s="405">
        <v>0</v>
      </c>
      <c r="BA70" s="405">
        <v>0</v>
      </c>
      <c r="BB70" s="405">
        <v>0</v>
      </c>
      <c r="BC70" s="405">
        <v>0</v>
      </c>
    </row>
    <row r="71" spans="1:55" s="52" customFormat="1" ht="54" customHeight="1">
      <c r="A71" s="419" t="s">
        <v>1170</v>
      </c>
      <c r="B71" s="420" t="s">
        <v>1171</v>
      </c>
      <c r="C71" s="438" t="s">
        <v>385</v>
      </c>
      <c r="D71" s="439">
        <v>0</v>
      </c>
      <c r="E71" s="440">
        <f t="shared" si="381"/>
        <v>0</v>
      </c>
      <c r="F71" s="440">
        <f t="shared" si="382"/>
        <v>0</v>
      </c>
      <c r="G71" s="440">
        <f t="shared" si="383"/>
        <v>0</v>
      </c>
      <c r="H71" s="440">
        <f t="shared" si="384"/>
        <v>0</v>
      </c>
      <c r="I71" s="440">
        <f t="shared" si="385"/>
        <v>0</v>
      </c>
      <c r="J71" s="440">
        <f t="shared" si="386"/>
        <v>0</v>
      </c>
      <c r="K71" s="439">
        <v>0</v>
      </c>
      <c r="L71" s="439">
        <v>0</v>
      </c>
      <c r="M71" s="439">
        <v>0</v>
      </c>
      <c r="N71" s="439">
        <v>0</v>
      </c>
      <c r="O71" s="440">
        <f t="shared" si="387"/>
        <v>0</v>
      </c>
      <c r="P71" s="439">
        <v>0</v>
      </c>
      <c r="Q71" s="439">
        <v>0</v>
      </c>
      <c r="R71" s="439">
        <v>0</v>
      </c>
      <c r="S71" s="439">
        <v>0</v>
      </c>
      <c r="T71" s="440">
        <f t="shared" si="388"/>
        <v>0</v>
      </c>
      <c r="U71" s="439">
        <v>0</v>
      </c>
      <c r="V71" s="439">
        <v>0</v>
      </c>
      <c r="W71" s="439">
        <v>0</v>
      </c>
      <c r="X71" s="439">
        <v>0</v>
      </c>
      <c r="Y71" s="440">
        <f t="shared" si="389"/>
        <v>0</v>
      </c>
      <c r="Z71" s="439">
        <v>0</v>
      </c>
      <c r="AA71" s="439">
        <v>0</v>
      </c>
      <c r="AB71" s="439">
        <v>0</v>
      </c>
      <c r="AC71" s="439">
        <v>0</v>
      </c>
      <c r="AD71" s="439">
        <v>0</v>
      </c>
      <c r="AE71" s="440">
        <f t="shared" si="372"/>
        <v>0</v>
      </c>
      <c r="AF71" s="440">
        <f t="shared" si="373"/>
        <v>0</v>
      </c>
      <c r="AG71" s="440">
        <f t="shared" si="374"/>
        <v>0</v>
      </c>
      <c r="AH71" s="440">
        <f t="shared" si="375"/>
        <v>0</v>
      </c>
      <c r="AI71" s="440">
        <f t="shared" si="376"/>
        <v>0</v>
      </c>
      <c r="AJ71" s="440">
        <f t="shared" si="377"/>
        <v>0</v>
      </c>
      <c r="AK71" s="439">
        <v>0</v>
      </c>
      <c r="AL71" s="439">
        <v>0</v>
      </c>
      <c r="AM71" s="439">
        <v>0</v>
      </c>
      <c r="AN71" s="439">
        <v>0</v>
      </c>
      <c r="AO71" s="440">
        <f t="shared" si="378"/>
        <v>0</v>
      </c>
      <c r="AP71" s="439">
        <v>0</v>
      </c>
      <c r="AQ71" s="439">
        <v>0</v>
      </c>
      <c r="AR71" s="439">
        <v>0</v>
      </c>
      <c r="AS71" s="439">
        <v>0</v>
      </c>
      <c r="AT71" s="440">
        <f t="shared" si="379"/>
        <v>0</v>
      </c>
      <c r="AU71" s="439">
        <v>0</v>
      </c>
      <c r="AV71" s="439">
        <v>0</v>
      </c>
      <c r="AW71" s="439">
        <v>0</v>
      </c>
      <c r="AX71" s="439">
        <v>0</v>
      </c>
      <c r="AY71" s="440">
        <f t="shared" si="380"/>
        <v>0</v>
      </c>
      <c r="AZ71" s="439">
        <v>0</v>
      </c>
      <c r="BA71" s="439">
        <v>0</v>
      </c>
      <c r="BB71" s="439">
        <v>0</v>
      </c>
      <c r="BC71" s="439">
        <v>0</v>
      </c>
    </row>
    <row r="72" spans="1:55" s="52" customFormat="1" ht="54" customHeight="1">
      <c r="A72" s="419" t="s">
        <v>1172</v>
      </c>
      <c r="B72" s="420" t="s">
        <v>1173</v>
      </c>
      <c r="C72" s="438" t="s">
        <v>385</v>
      </c>
      <c r="D72" s="439">
        <v>0</v>
      </c>
      <c r="E72" s="440">
        <f t="shared" si="381"/>
        <v>0</v>
      </c>
      <c r="F72" s="440">
        <f t="shared" si="382"/>
        <v>0</v>
      </c>
      <c r="G72" s="440">
        <f t="shared" si="383"/>
        <v>0</v>
      </c>
      <c r="H72" s="440">
        <f t="shared" si="384"/>
        <v>0</v>
      </c>
      <c r="I72" s="440">
        <f t="shared" si="385"/>
        <v>0</v>
      </c>
      <c r="J72" s="440">
        <f t="shared" si="386"/>
        <v>0</v>
      </c>
      <c r="K72" s="439">
        <v>0</v>
      </c>
      <c r="L72" s="439">
        <v>0</v>
      </c>
      <c r="M72" s="439">
        <v>0</v>
      </c>
      <c r="N72" s="439">
        <v>0</v>
      </c>
      <c r="O72" s="440">
        <f t="shared" si="387"/>
        <v>0</v>
      </c>
      <c r="P72" s="439">
        <v>0</v>
      </c>
      <c r="Q72" s="439">
        <v>0</v>
      </c>
      <c r="R72" s="439">
        <v>0</v>
      </c>
      <c r="S72" s="439">
        <v>0</v>
      </c>
      <c r="T72" s="440">
        <f t="shared" si="388"/>
        <v>0</v>
      </c>
      <c r="U72" s="439">
        <v>0</v>
      </c>
      <c r="V72" s="439">
        <v>0</v>
      </c>
      <c r="W72" s="439">
        <v>0</v>
      </c>
      <c r="X72" s="439">
        <v>0</v>
      </c>
      <c r="Y72" s="440">
        <f t="shared" si="389"/>
        <v>0</v>
      </c>
      <c r="Z72" s="439">
        <v>0</v>
      </c>
      <c r="AA72" s="439">
        <v>0</v>
      </c>
      <c r="AB72" s="439">
        <v>0</v>
      </c>
      <c r="AC72" s="439">
        <v>0</v>
      </c>
      <c r="AD72" s="439">
        <v>0</v>
      </c>
      <c r="AE72" s="440">
        <f t="shared" si="372"/>
        <v>0</v>
      </c>
      <c r="AF72" s="440">
        <f t="shared" si="373"/>
        <v>0</v>
      </c>
      <c r="AG72" s="440">
        <f t="shared" si="374"/>
        <v>0</v>
      </c>
      <c r="AH72" s="440">
        <f t="shared" si="375"/>
        <v>0</v>
      </c>
      <c r="AI72" s="440">
        <f t="shared" si="376"/>
        <v>0</v>
      </c>
      <c r="AJ72" s="440">
        <f t="shared" si="377"/>
        <v>0</v>
      </c>
      <c r="AK72" s="439">
        <v>0</v>
      </c>
      <c r="AL72" s="439">
        <v>0</v>
      </c>
      <c r="AM72" s="439">
        <v>0</v>
      </c>
      <c r="AN72" s="439">
        <v>0</v>
      </c>
      <c r="AO72" s="440">
        <f t="shared" si="378"/>
        <v>0</v>
      </c>
      <c r="AP72" s="439">
        <v>0</v>
      </c>
      <c r="AQ72" s="439">
        <v>0</v>
      </c>
      <c r="AR72" s="439">
        <v>0</v>
      </c>
      <c r="AS72" s="439">
        <v>0</v>
      </c>
      <c r="AT72" s="440">
        <f t="shared" si="379"/>
        <v>0</v>
      </c>
      <c r="AU72" s="439">
        <v>0</v>
      </c>
      <c r="AV72" s="439">
        <v>0</v>
      </c>
      <c r="AW72" s="439">
        <v>0</v>
      </c>
      <c r="AX72" s="439">
        <v>0</v>
      </c>
      <c r="AY72" s="440">
        <f t="shared" si="380"/>
        <v>0</v>
      </c>
      <c r="AZ72" s="439">
        <v>0</v>
      </c>
      <c r="BA72" s="439">
        <v>0</v>
      </c>
      <c r="BB72" s="439">
        <v>0</v>
      </c>
      <c r="BC72" s="439">
        <v>0</v>
      </c>
    </row>
    <row r="73" spans="1:55" s="52" customFormat="1" ht="42.75">
      <c r="A73" s="355" t="s">
        <v>429</v>
      </c>
      <c r="B73" s="364" t="s">
        <v>430</v>
      </c>
      <c r="C73" s="365"/>
      <c r="D73" s="405">
        <f>D74+D75+D76+D77+D78</f>
        <v>5.1990000000000007</v>
      </c>
      <c r="E73" s="406">
        <f t="shared" si="27"/>
        <v>5.1539999999999999</v>
      </c>
      <c r="F73" s="406">
        <f t="shared" si="28"/>
        <v>0.65100000000000002</v>
      </c>
      <c r="G73" s="406">
        <f t="shared" si="29"/>
        <v>0.76899999999999991</v>
      </c>
      <c r="H73" s="406">
        <f t="shared" si="30"/>
        <v>3.569</v>
      </c>
      <c r="I73" s="406">
        <f t="shared" si="31"/>
        <v>0.16500000000000004</v>
      </c>
      <c r="J73" s="406">
        <f t="shared" si="32"/>
        <v>0.09</v>
      </c>
      <c r="K73" s="405">
        <f>K74+K75+K76+K77+K78</f>
        <v>0</v>
      </c>
      <c r="L73" s="405">
        <f t="shared" ref="L73:N73" si="390">L74+L75+L76+L77+L78</f>
        <v>0</v>
      </c>
      <c r="M73" s="405">
        <f t="shared" si="390"/>
        <v>0.09</v>
      </c>
      <c r="N73" s="405">
        <f t="shared" si="390"/>
        <v>0</v>
      </c>
      <c r="O73" s="406">
        <f t="shared" si="33"/>
        <v>2.0459999999999998</v>
      </c>
      <c r="P73" s="405">
        <f>P74+P75+P76+P77+P78</f>
        <v>0</v>
      </c>
      <c r="Q73" s="405">
        <f t="shared" ref="Q73" si="391">Q74+Q75+Q76+Q77+Q78</f>
        <v>0</v>
      </c>
      <c r="R73" s="405">
        <f t="shared" ref="R73" si="392">R74+R75+R76+R77+R78</f>
        <v>2.0289999999999999</v>
      </c>
      <c r="S73" s="405">
        <f t="shared" ref="S73" si="393">S74+S75+S76+S77+S78</f>
        <v>1.7000000000000001E-2</v>
      </c>
      <c r="T73" s="406">
        <f t="shared" si="34"/>
        <v>0.35099999999999998</v>
      </c>
      <c r="U73" s="405">
        <f>U74+U75+U76+U77+U78</f>
        <v>0</v>
      </c>
      <c r="V73" s="405">
        <f t="shared" ref="V73" si="394">V74+V75+V76+V77+V78</f>
        <v>0</v>
      </c>
      <c r="W73" s="405">
        <f t="shared" ref="W73" si="395">W74+W75+W76+W77+W78</f>
        <v>0.35099999999999998</v>
      </c>
      <c r="X73" s="405">
        <f t="shared" ref="X73" si="396">X74+X75+X76+X77+X78</f>
        <v>0</v>
      </c>
      <c r="Y73" s="406">
        <f t="shared" si="35"/>
        <v>2.6670000000000003</v>
      </c>
      <c r="Z73" s="405">
        <f>Z74+Z75+Z76+Z77+Z78</f>
        <v>0.65100000000000002</v>
      </c>
      <c r="AA73" s="405">
        <f t="shared" ref="AA73" si="397">AA74+AA75+AA76+AA77+AA78</f>
        <v>0.76899999999999991</v>
      </c>
      <c r="AB73" s="405">
        <f t="shared" ref="AB73" si="398">AB74+AB75+AB76+AB77+AB78</f>
        <v>1.099</v>
      </c>
      <c r="AC73" s="405">
        <f t="shared" ref="AC73" si="399">AC74+AC75+AC76+AC77+AC78</f>
        <v>0.14800000000000002</v>
      </c>
      <c r="AD73" s="405">
        <f>AD74+AD75+AD76+AD77+AD78</f>
        <v>4.4620000000000006</v>
      </c>
      <c r="AE73" s="405">
        <f t="shared" ref="AE73:BC73" si="400">AE74+AE75+AE76+AE77+AE78</f>
        <v>4.5613000000000001</v>
      </c>
      <c r="AF73" s="405">
        <f t="shared" si="400"/>
        <v>0.65229999999999999</v>
      </c>
      <c r="AG73" s="405">
        <f t="shared" si="400"/>
        <v>0.77</v>
      </c>
      <c r="AH73" s="405">
        <f t="shared" si="400"/>
        <v>2.9670000000000001</v>
      </c>
      <c r="AI73" s="405">
        <f t="shared" si="400"/>
        <v>0.17199999999999999</v>
      </c>
      <c r="AJ73" s="405">
        <f t="shared" si="400"/>
        <v>0.25029999999999997</v>
      </c>
      <c r="AK73" s="405">
        <f t="shared" si="400"/>
        <v>0.25029999999999997</v>
      </c>
      <c r="AL73" s="405">
        <f t="shared" si="400"/>
        <v>0</v>
      </c>
      <c r="AM73" s="405">
        <f t="shared" si="400"/>
        <v>0</v>
      </c>
      <c r="AN73" s="405">
        <f t="shared" si="400"/>
        <v>0</v>
      </c>
      <c r="AO73" s="405">
        <f t="shared" si="400"/>
        <v>0.29200000000000004</v>
      </c>
      <c r="AP73" s="405">
        <f t="shared" si="400"/>
        <v>0</v>
      </c>
      <c r="AQ73" s="405">
        <f t="shared" si="400"/>
        <v>0</v>
      </c>
      <c r="AR73" s="405">
        <f t="shared" si="400"/>
        <v>0.27400000000000002</v>
      </c>
      <c r="AS73" s="405">
        <f t="shared" si="400"/>
        <v>1.8000000000000002E-2</v>
      </c>
      <c r="AT73" s="405">
        <f t="shared" si="400"/>
        <v>0</v>
      </c>
      <c r="AU73" s="405">
        <f t="shared" si="400"/>
        <v>0</v>
      </c>
      <c r="AV73" s="405">
        <f t="shared" si="400"/>
        <v>0</v>
      </c>
      <c r="AW73" s="405">
        <f t="shared" si="400"/>
        <v>0</v>
      </c>
      <c r="AX73" s="405">
        <f t="shared" si="400"/>
        <v>0</v>
      </c>
      <c r="AY73" s="405">
        <f t="shared" si="400"/>
        <v>4.0190000000000001</v>
      </c>
      <c r="AZ73" s="405">
        <f t="shared" si="400"/>
        <v>0.40199999999999997</v>
      </c>
      <c r="BA73" s="405">
        <f t="shared" si="400"/>
        <v>0.77</v>
      </c>
      <c r="BB73" s="405">
        <f t="shared" si="400"/>
        <v>2.6930000000000001</v>
      </c>
      <c r="BC73" s="405">
        <f t="shared" si="400"/>
        <v>0.15399999999999997</v>
      </c>
    </row>
    <row r="74" spans="1:55" s="52" customFormat="1" ht="37.5" customHeight="1">
      <c r="A74" s="77" t="s">
        <v>431</v>
      </c>
      <c r="B74" s="84" t="s">
        <v>432</v>
      </c>
      <c r="C74" s="87" t="s">
        <v>433</v>
      </c>
      <c r="D74" s="113">
        <f>'10'!G74</f>
        <v>0.70299999999999996</v>
      </c>
      <c r="E74" s="107">
        <f t="shared" si="27"/>
        <v>0.56699999999999995</v>
      </c>
      <c r="F74" s="107">
        <f t="shared" si="28"/>
        <v>0.113</v>
      </c>
      <c r="G74" s="107">
        <f t="shared" si="29"/>
        <v>5.1999999999999998E-2</v>
      </c>
      <c r="H74" s="107">
        <f t="shared" si="30"/>
        <v>0.36799999999999999</v>
      </c>
      <c r="I74" s="107">
        <f t="shared" si="31"/>
        <v>3.4000000000000002E-2</v>
      </c>
      <c r="J74" s="107">
        <f t="shared" si="32"/>
        <v>0</v>
      </c>
      <c r="K74" s="111">
        <v>0</v>
      </c>
      <c r="L74" s="111">
        <v>0</v>
      </c>
      <c r="M74" s="111">
        <v>0</v>
      </c>
      <c r="N74" s="111">
        <v>0</v>
      </c>
      <c r="O74" s="107">
        <f t="shared" si="33"/>
        <v>0.36499999999999999</v>
      </c>
      <c r="P74" s="108">
        <v>0</v>
      </c>
      <c r="Q74" s="108">
        <v>0</v>
      </c>
      <c r="R74" s="108">
        <v>0.36499999999999999</v>
      </c>
      <c r="S74" s="108">
        <v>0</v>
      </c>
      <c r="T74" s="107">
        <f t="shared" si="34"/>
        <v>0</v>
      </c>
      <c r="U74" s="108">
        <v>0</v>
      </c>
      <c r="V74" s="108">
        <v>0</v>
      </c>
      <c r="W74" s="108">
        <v>0</v>
      </c>
      <c r="X74" s="108">
        <v>0</v>
      </c>
      <c r="Y74" s="107">
        <f t="shared" si="35"/>
        <v>0.20200000000000001</v>
      </c>
      <c r="Z74" s="108">
        <v>0.113</v>
      </c>
      <c r="AA74" s="108">
        <v>5.1999999999999998E-2</v>
      </c>
      <c r="AB74" s="108">
        <v>3.0000000000000001E-3</v>
      </c>
      <c r="AC74" s="108">
        <v>3.4000000000000002E-2</v>
      </c>
      <c r="AD74" s="105">
        <f>'12'!H74</f>
        <v>0.60300000000000009</v>
      </c>
      <c r="AE74" s="106">
        <f t="shared" si="37"/>
        <v>0.50609999999999999</v>
      </c>
      <c r="AF74" s="106">
        <f t="shared" si="54"/>
        <v>0.11410000000000001</v>
      </c>
      <c r="AG74" s="106">
        <f t="shared" si="12"/>
        <v>5.1999999999999998E-2</v>
      </c>
      <c r="AH74" s="106">
        <f t="shared" si="13"/>
        <v>0.30600000000000005</v>
      </c>
      <c r="AI74" s="106">
        <f t="shared" si="14"/>
        <v>3.4000000000000002E-2</v>
      </c>
      <c r="AJ74" s="107">
        <f t="shared" si="38"/>
        <v>5.91E-2</v>
      </c>
      <c r="AK74" s="108">
        <f>0.0331+0.026</f>
        <v>5.91E-2</v>
      </c>
      <c r="AL74" s="108">
        <v>0</v>
      </c>
      <c r="AM74" s="108">
        <v>0</v>
      </c>
      <c r="AN74" s="108">
        <v>0</v>
      </c>
      <c r="AO74" s="107">
        <f t="shared" si="40"/>
        <v>0.27400000000000002</v>
      </c>
      <c r="AP74" s="108">
        <v>0</v>
      </c>
      <c r="AQ74" s="108">
        <v>0</v>
      </c>
      <c r="AR74" s="108">
        <v>0.27400000000000002</v>
      </c>
      <c r="AS74" s="108">
        <v>0</v>
      </c>
      <c r="AT74" s="107">
        <f t="shared" si="42"/>
        <v>0</v>
      </c>
      <c r="AU74" s="108">
        <v>0</v>
      </c>
      <c r="AV74" s="108">
        <v>0</v>
      </c>
      <c r="AW74" s="108">
        <v>0</v>
      </c>
      <c r="AX74" s="108">
        <v>0</v>
      </c>
      <c r="AY74" s="107">
        <f t="shared" si="44"/>
        <v>0.17300000000000001</v>
      </c>
      <c r="AZ74" s="108">
        <v>5.5E-2</v>
      </c>
      <c r="BA74" s="108">
        <v>5.1999999999999998E-2</v>
      </c>
      <c r="BB74" s="108">
        <v>3.2000000000000001E-2</v>
      </c>
      <c r="BC74" s="108">
        <f>0.012+0.022</f>
        <v>3.4000000000000002E-2</v>
      </c>
    </row>
    <row r="75" spans="1:55" s="52" customFormat="1" ht="41.25" customHeight="1">
      <c r="A75" s="77" t="s">
        <v>444</v>
      </c>
      <c r="B75" s="84" t="s">
        <v>435</v>
      </c>
      <c r="C75" s="87" t="s">
        <v>436</v>
      </c>
      <c r="D75" s="113">
        <f>'10'!G75</f>
        <v>0.126</v>
      </c>
      <c r="E75" s="107">
        <f t="shared" si="27"/>
        <v>0.29400000000000004</v>
      </c>
      <c r="F75" s="107">
        <f t="shared" si="28"/>
        <v>0.113</v>
      </c>
      <c r="G75" s="107">
        <f t="shared" si="29"/>
        <v>0.02</v>
      </c>
      <c r="H75" s="107">
        <f t="shared" si="30"/>
        <v>0.13500000000000001</v>
      </c>
      <c r="I75" s="107">
        <f t="shared" si="31"/>
        <v>2.5999999999999999E-2</v>
      </c>
      <c r="J75" s="107">
        <f t="shared" si="32"/>
        <v>0</v>
      </c>
      <c r="K75" s="111">
        <v>0</v>
      </c>
      <c r="L75" s="111">
        <v>0</v>
      </c>
      <c r="M75" s="111">
        <v>0</v>
      </c>
      <c r="N75" s="111">
        <v>0</v>
      </c>
      <c r="O75" s="107">
        <f t="shared" si="33"/>
        <v>6.8000000000000005E-2</v>
      </c>
      <c r="P75" s="108">
        <v>0</v>
      </c>
      <c r="Q75" s="108">
        <v>0</v>
      </c>
      <c r="R75" s="108">
        <v>6.4000000000000001E-2</v>
      </c>
      <c r="S75" s="108">
        <v>4.0000000000000001E-3</v>
      </c>
      <c r="T75" s="107">
        <f t="shared" si="34"/>
        <v>0</v>
      </c>
      <c r="U75" s="108">
        <v>0</v>
      </c>
      <c r="V75" s="108">
        <v>0</v>
      </c>
      <c r="W75" s="108">
        <v>0</v>
      </c>
      <c r="X75" s="108">
        <v>0</v>
      </c>
      <c r="Y75" s="107">
        <f t="shared" si="35"/>
        <v>0.22600000000000001</v>
      </c>
      <c r="Z75" s="108">
        <v>0.113</v>
      </c>
      <c r="AA75" s="108">
        <v>0.02</v>
      </c>
      <c r="AB75" s="108">
        <v>7.0999999999999994E-2</v>
      </c>
      <c r="AC75" s="108">
        <v>2.1999999999999999E-2</v>
      </c>
      <c r="AD75" s="105">
        <f>'12'!H75</f>
        <v>0.109</v>
      </c>
      <c r="AE75" s="106">
        <f t="shared" si="37"/>
        <v>0.27110000000000001</v>
      </c>
      <c r="AF75" s="106">
        <f t="shared" si="54"/>
        <v>0.11310000000000001</v>
      </c>
      <c r="AG75" s="106">
        <f t="shared" si="12"/>
        <v>0.02</v>
      </c>
      <c r="AH75" s="106">
        <f t="shared" si="13"/>
        <v>0.112</v>
      </c>
      <c r="AI75" s="106">
        <f t="shared" si="14"/>
        <v>2.5999999999999999E-2</v>
      </c>
      <c r="AJ75" s="107">
        <f t="shared" si="38"/>
        <v>5.91E-2</v>
      </c>
      <c r="AK75" s="108">
        <f>0.0331+0.026</f>
        <v>5.91E-2</v>
      </c>
      <c r="AL75" s="108">
        <v>0</v>
      </c>
      <c r="AM75" s="108">
        <v>0</v>
      </c>
      <c r="AN75" s="108">
        <v>0</v>
      </c>
      <c r="AO75" s="107">
        <f t="shared" si="40"/>
        <v>4.0000000000000001E-3</v>
      </c>
      <c r="AP75" s="108">
        <v>0</v>
      </c>
      <c r="AQ75" s="108">
        <v>0</v>
      </c>
      <c r="AR75" s="108">
        <v>0</v>
      </c>
      <c r="AS75" s="108">
        <v>4.0000000000000001E-3</v>
      </c>
      <c r="AT75" s="107">
        <f t="shared" si="42"/>
        <v>0</v>
      </c>
      <c r="AU75" s="108">
        <v>0</v>
      </c>
      <c r="AV75" s="108">
        <v>0</v>
      </c>
      <c r="AW75" s="108">
        <v>0</v>
      </c>
      <c r="AX75" s="108">
        <v>0</v>
      </c>
      <c r="AY75" s="107">
        <f t="shared" si="44"/>
        <v>0.20799999999999999</v>
      </c>
      <c r="AZ75" s="108">
        <v>5.3999999999999999E-2</v>
      </c>
      <c r="BA75" s="108">
        <v>0.02</v>
      </c>
      <c r="BB75" s="108">
        <v>0.112</v>
      </c>
      <c r="BC75" s="108">
        <v>2.1999999999999999E-2</v>
      </c>
    </row>
    <row r="76" spans="1:55" s="52" customFormat="1" ht="39.75" customHeight="1">
      <c r="A76" s="77" t="s">
        <v>434</v>
      </c>
      <c r="B76" s="84" t="s">
        <v>438</v>
      </c>
      <c r="C76" s="87" t="s">
        <v>439</v>
      </c>
      <c r="D76" s="113">
        <f>'10'!G76</f>
        <v>3.0630000000000002</v>
      </c>
      <c r="E76" s="107">
        <f t="shared" si="27"/>
        <v>2.9050000000000002</v>
      </c>
      <c r="F76" s="107">
        <f t="shared" si="28"/>
        <v>0.21099999999999999</v>
      </c>
      <c r="G76" s="107">
        <f t="shared" si="29"/>
        <v>0.61399999999999999</v>
      </c>
      <c r="H76" s="107">
        <f t="shared" si="30"/>
        <v>2.0410000000000004</v>
      </c>
      <c r="I76" s="107">
        <f t="shared" si="31"/>
        <v>3.9E-2</v>
      </c>
      <c r="J76" s="107">
        <f t="shared" si="32"/>
        <v>0.09</v>
      </c>
      <c r="K76" s="111">
        <v>0</v>
      </c>
      <c r="L76" s="111">
        <v>0</v>
      </c>
      <c r="M76" s="111">
        <v>0.09</v>
      </c>
      <c r="N76" s="111">
        <v>0</v>
      </c>
      <c r="O76" s="107">
        <f t="shared" si="33"/>
        <v>1.613</v>
      </c>
      <c r="P76" s="108">
        <v>0</v>
      </c>
      <c r="Q76" s="108">
        <v>0</v>
      </c>
      <c r="R76" s="108">
        <v>1.6</v>
      </c>
      <c r="S76" s="108">
        <v>1.2999999999999999E-2</v>
      </c>
      <c r="T76" s="107">
        <f t="shared" si="34"/>
        <v>0.35099999999999998</v>
      </c>
      <c r="U76" s="108">
        <v>0</v>
      </c>
      <c r="V76" s="108">
        <v>0</v>
      </c>
      <c r="W76" s="108">
        <v>0.35099999999999998</v>
      </c>
      <c r="X76" s="108">
        <v>0</v>
      </c>
      <c r="Y76" s="107">
        <f t="shared" si="35"/>
        <v>0.85099999999999998</v>
      </c>
      <c r="Z76" s="108">
        <v>0.21099999999999999</v>
      </c>
      <c r="AA76" s="108">
        <v>0.61399999999999999</v>
      </c>
      <c r="AB76" s="108">
        <v>0</v>
      </c>
      <c r="AC76" s="108">
        <f>0.033-0.007</f>
        <v>2.6000000000000002E-2</v>
      </c>
      <c r="AD76" s="105">
        <f>'12'!H76</f>
        <v>2.6149999999999998</v>
      </c>
      <c r="AE76" s="106">
        <f t="shared" si="37"/>
        <v>2.5671000000000004</v>
      </c>
      <c r="AF76" s="106">
        <f t="shared" si="54"/>
        <v>0.21110000000000001</v>
      </c>
      <c r="AG76" s="106">
        <f t="shared" si="12"/>
        <v>0.61499999999999999</v>
      </c>
      <c r="AH76" s="106">
        <f t="shared" si="13"/>
        <v>1.6950000000000001</v>
      </c>
      <c r="AI76" s="106">
        <f t="shared" si="14"/>
        <v>4.5999999999999999E-2</v>
      </c>
      <c r="AJ76" s="107">
        <f t="shared" si="38"/>
        <v>0.1321</v>
      </c>
      <c r="AK76" s="108">
        <f>0.099+0.0331</f>
        <v>0.1321</v>
      </c>
      <c r="AL76" s="108">
        <v>0</v>
      </c>
      <c r="AM76" s="108">
        <v>0</v>
      </c>
      <c r="AN76" s="108">
        <v>0</v>
      </c>
      <c r="AO76" s="107">
        <f t="shared" si="40"/>
        <v>1.4E-2</v>
      </c>
      <c r="AP76" s="108">
        <v>0</v>
      </c>
      <c r="AQ76" s="108">
        <v>0</v>
      </c>
      <c r="AR76" s="108">
        <v>0</v>
      </c>
      <c r="AS76" s="108">
        <v>1.4E-2</v>
      </c>
      <c r="AT76" s="107">
        <f t="shared" si="42"/>
        <v>0</v>
      </c>
      <c r="AU76" s="108">
        <v>0</v>
      </c>
      <c r="AV76" s="108">
        <v>0</v>
      </c>
      <c r="AW76" s="108">
        <v>0</v>
      </c>
      <c r="AX76" s="108">
        <v>0</v>
      </c>
      <c r="AY76" s="107">
        <f t="shared" si="44"/>
        <v>2.4210000000000003</v>
      </c>
      <c r="AZ76" s="108">
        <v>7.9000000000000001E-2</v>
      </c>
      <c r="BA76" s="108">
        <v>0.61499999999999999</v>
      </c>
      <c r="BB76" s="108">
        <v>1.6950000000000001</v>
      </c>
      <c r="BC76" s="108">
        <v>3.2000000000000001E-2</v>
      </c>
    </row>
    <row r="77" spans="1:55" s="52" customFormat="1" ht="39.75" customHeight="1">
      <c r="A77" s="77" t="s">
        <v>1176</v>
      </c>
      <c r="B77" s="321" t="s">
        <v>1174</v>
      </c>
      <c r="C77" s="323" t="s">
        <v>1177</v>
      </c>
      <c r="D77" s="113">
        <f>'10'!G77</f>
        <v>0.53600000000000003</v>
      </c>
      <c r="E77" s="107">
        <f t="shared" ref="E77:E79" si="401">J77+O77+T77+Y77</f>
        <v>0.8680000000000001</v>
      </c>
      <c r="F77" s="107">
        <f t="shared" ref="F77:F79" si="402">K77+P77+U77+Z77</f>
        <v>0.10199999999999999</v>
      </c>
      <c r="G77" s="107">
        <f t="shared" ref="G77:G79" si="403">L77+Q77+V77+AA77</f>
        <v>5.8999999999999997E-2</v>
      </c>
      <c r="H77" s="107">
        <f t="shared" ref="H77:H79" si="404">M77+R77+W77+AB77</f>
        <v>0.68500000000000005</v>
      </c>
      <c r="I77" s="107">
        <f t="shared" ref="I77:I79" si="405">N77+S77+X77+AC77</f>
        <v>2.1999999999999999E-2</v>
      </c>
      <c r="J77" s="107">
        <f t="shared" si="32"/>
        <v>0</v>
      </c>
      <c r="K77" s="111">
        <v>0</v>
      </c>
      <c r="L77" s="111">
        <v>0</v>
      </c>
      <c r="M77" s="111">
        <v>0</v>
      </c>
      <c r="N77" s="111">
        <v>0</v>
      </c>
      <c r="O77" s="107">
        <f t="shared" si="33"/>
        <v>0</v>
      </c>
      <c r="P77" s="111">
        <v>0</v>
      </c>
      <c r="Q77" s="111">
        <v>0</v>
      </c>
      <c r="R77" s="111">
        <v>0</v>
      </c>
      <c r="S77" s="111">
        <v>0</v>
      </c>
      <c r="T77" s="107">
        <f t="shared" si="34"/>
        <v>0</v>
      </c>
      <c r="U77" s="111">
        <v>0</v>
      </c>
      <c r="V77" s="111">
        <v>0</v>
      </c>
      <c r="W77" s="111">
        <v>0</v>
      </c>
      <c r="X77" s="111">
        <v>0</v>
      </c>
      <c r="Y77" s="107">
        <f t="shared" si="35"/>
        <v>0.8680000000000001</v>
      </c>
      <c r="Z77" s="108">
        <v>0.10199999999999999</v>
      </c>
      <c r="AA77" s="108">
        <v>5.8999999999999997E-2</v>
      </c>
      <c r="AB77" s="108">
        <v>0.68500000000000005</v>
      </c>
      <c r="AC77" s="108">
        <v>2.1999999999999999E-2</v>
      </c>
      <c r="AD77" s="105">
        <f>'12'!H77</f>
        <v>0.67100000000000004</v>
      </c>
      <c r="AE77" s="106">
        <f t="shared" si="37"/>
        <v>0.754</v>
      </c>
      <c r="AF77" s="106">
        <f t="shared" ref="AF77:AF79" si="406">AK77+AP77+AU77+AZ77</f>
        <v>0.10199999999999999</v>
      </c>
      <c r="AG77" s="106">
        <f t="shared" ref="AG77:AG79" si="407">AL77+AQ77+AV77+BA77</f>
        <v>5.8999999999999997E-2</v>
      </c>
      <c r="AH77" s="106">
        <f t="shared" ref="AH77:AH79" si="408">AM77+AR77+AW77+BB77</f>
        <v>0.57099999999999995</v>
      </c>
      <c r="AI77" s="106">
        <f t="shared" ref="AI77:AI79" si="409">AN77+AS77+AX77+BC77</f>
        <v>2.1999999999999999E-2</v>
      </c>
      <c r="AJ77" s="107">
        <f t="shared" si="38"/>
        <v>0</v>
      </c>
      <c r="AK77" s="108">
        <v>0</v>
      </c>
      <c r="AL77" s="108">
        <v>0</v>
      </c>
      <c r="AM77" s="108">
        <v>0</v>
      </c>
      <c r="AN77" s="108">
        <v>0</v>
      </c>
      <c r="AO77" s="107">
        <f t="shared" si="40"/>
        <v>0</v>
      </c>
      <c r="AP77" s="108">
        <v>0</v>
      </c>
      <c r="AQ77" s="108">
        <v>0</v>
      </c>
      <c r="AR77" s="108">
        <v>0</v>
      </c>
      <c r="AS77" s="108">
        <v>0</v>
      </c>
      <c r="AT77" s="107">
        <f t="shared" si="42"/>
        <v>0</v>
      </c>
      <c r="AU77" s="108">
        <v>0</v>
      </c>
      <c r="AV77" s="108">
        <v>0</v>
      </c>
      <c r="AW77" s="108">
        <v>0</v>
      </c>
      <c r="AX77" s="108">
        <v>0</v>
      </c>
      <c r="AY77" s="107">
        <f t="shared" si="44"/>
        <v>0.754</v>
      </c>
      <c r="AZ77" s="108">
        <f t="shared" ref="AZ77:AZ78" si="410">F77</f>
        <v>0.10199999999999999</v>
      </c>
      <c r="BA77" s="108">
        <f t="shared" ref="BA77:BA78" si="411">G77</f>
        <v>5.8999999999999997E-2</v>
      </c>
      <c r="BB77" s="108">
        <v>0.57099999999999995</v>
      </c>
      <c r="BC77" s="108">
        <f t="shared" ref="BC77:BC78" si="412">I77</f>
        <v>2.1999999999999999E-2</v>
      </c>
    </row>
    <row r="78" spans="1:55" s="52" customFormat="1" ht="40.5" customHeight="1">
      <c r="A78" s="77" t="s">
        <v>437</v>
      </c>
      <c r="B78" s="78" t="s">
        <v>1175</v>
      </c>
      <c r="C78" s="324" t="s">
        <v>1178</v>
      </c>
      <c r="D78" s="113">
        <f>'10'!G78</f>
        <v>0.77100000000000002</v>
      </c>
      <c r="E78" s="107">
        <f t="shared" si="401"/>
        <v>0.52</v>
      </c>
      <c r="F78" s="107">
        <f t="shared" si="402"/>
        <v>0.112</v>
      </c>
      <c r="G78" s="107">
        <f t="shared" si="403"/>
        <v>2.4E-2</v>
      </c>
      <c r="H78" s="107">
        <f t="shared" si="404"/>
        <v>0.34</v>
      </c>
      <c r="I78" s="107">
        <f t="shared" si="405"/>
        <v>4.3999999999999997E-2</v>
      </c>
      <c r="J78" s="107">
        <f t="shared" si="32"/>
        <v>0</v>
      </c>
      <c r="K78" s="111">
        <v>0</v>
      </c>
      <c r="L78" s="111">
        <v>0</v>
      </c>
      <c r="M78" s="111">
        <v>0</v>
      </c>
      <c r="N78" s="111">
        <v>0</v>
      </c>
      <c r="O78" s="107">
        <f t="shared" si="33"/>
        <v>0</v>
      </c>
      <c r="P78" s="111">
        <v>0</v>
      </c>
      <c r="Q78" s="111">
        <v>0</v>
      </c>
      <c r="R78" s="111">
        <v>0</v>
      </c>
      <c r="S78" s="111">
        <v>0</v>
      </c>
      <c r="T78" s="107">
        <f t="shared" si="34"/>
        <v>0</v>
      </c>
      <c r="U78" s="111">
        <v>0</v>
      </c>
      <c r="V78" s="111">
        <v>0</v>
      </c>
      <c r="W78" s="111">
        <v>0</v>
      </c>
      <c r="X78" s="111">
        <v>0</v>
      </c>
      <c r="Y78" s="107">
        <f t="shared" si="35"/>
        <v>0.52</v>
      </c>
      <c r="Z78" s="108">
        <v>0.112</v>
      </c>
      <c r="AA78" s="108">
        <v>2.4E-2</v>
      </c>
      <c r="AB78" s="108">
        <v>0.34</v>
      </c>
      <c r="AC78" s="108">
        <v>4.3999999999999997E-2</v>
      </c>
      <c r="AD78" s="105">
        <f>'12'!H78</f>
        <v>0.46400000000000002</v>
      </c>
      <c r="AE78" s="106">
        <f t="shared" si="37"/>
        <v>0.46299999999999997</v>
      </c>
      <c r="AF78" s="106">
        <f t="shared" si="406"/>
        <v>0.112</v>
      </c>
      <c r="AG78" s="106">
        <f t="shared" si="407"/>
        <v>2.4E-2</v>
      </c>
      <c r="AH78" s="106">
        <f t="shared" si="408"/>
        <v>0.28299999999999997</v>
      </c>
      <c r="AI78" s="106">
        <f t="shared" si="409"/>
        <v>4.3999999999999997E-2</v>
      </c>
      <c r="AJ78" s="107">
        <f t="shared" si="38"/>
        <v>0</v>
      </c>
      <c r="AK78" s="108">
        <v>0</v>
      </c>
      <c r="AL78" s="108">
        <v>0</v>
      </c>
      <c r="AM78" s="108">
        <v>0</v>
      </c>
      <c r="AN78" s="108">
        <v>0</v>
      </c>
      <c r="AO78" s="107">
        <f t="shared" si="40"/>
        <v>0</v>
      </c>
      <c r="AP78" s="108">
        <v>0</v>
      </c>
      <c r="AQ78" s="108">
        <v>0</v>
      </c>
      <c r="AR78" s="108">
        <v>0</v>
      </c>
      <c r="AS78" s="108">
        <v>0</v>
      </c>
      <c r="AT78" s="107">
        <f t="shared" si="42"/>
        <v>0</v>
      </c>
      <c r="AU78" s="108">
        <v>0</v>
      </c>
      <c r="AV78" s="108">
        <v>0</v>
      </c>
      <c r="AW78" s="108">
        <v>0</v>
      </c>
      <c r="AX78" s="108">
        <v>0</v>
      </c>
      <c r="AY78" s="107">
        <f t="shared" si="44"/>
        <v>0.46299999999999997</v>
      </c>
      <c r="AZ78" s="108">
        <f t="shared" si="410"/>
        <v>0.112</v>
      </c>
      <c r="BA78" s="108">
        <f t="shared" si="411"/>
        <v>2.4E-2</v>
      </c>
      <c r="BB78" s="108">
        <v>0.28299999999999997</v>
      </c>
      <c r="BC78" s="108">
        <f t="shared" si="412"/>
        <v>4.3999999999999997E-2</v>
      </c>
    </row>
    <row r="79" spans="1:55" s="52" customFormat="1" ht="40.5" customHeight="1">
      <c r="A79" s="364" t="s">
        <v>489</v>
      </c>
      <c r="B79" s="364" t="s">
        <v>1196</v>
      </c>
      <c r="C79" s="364" t="s">
        <v>385</v>
      </c>
      <c r="D79" s="405">
        <v>0</v>
      </c>
      <c r="E79" s="406">
        <f t="shared" si="401"/>
        <v>0</v>
      </c>
      <c r="F79" s="406">
        <f t="shared" si="402"/>
        <v>0</v>
      </c>
      <c r="G79" s="406">
        <f t="shared" si="403"/>
        <v>0</v>
      </c>
      <c r="H79" s="406">
        <f t="shared" si="404"/>
        <v>0</v>
      </c>
      <c r="I79" s="406">
        <f t="shared" si="405"/>
        <v>0</v>
      </c>
      <c r="J79" s="406">
        <f t="shared" ref="J79" si="413">K79+L79+M79+N79</f>
        <v>0</v>
      </c>
      <c r="K79" s="405">
        <v>0</v>
      </c>
      <c r="L79" s="405">
        <v>0</v>
      </c>
      <c r="M79" s="405">
        <v>0</v>
      </c>
      <c r="N79" s="405">
        <v>0</v>
      </c>
      <c r="O79" s="406">
        <f t="shared" ref="O79" si="414">P79+Q79+R79+S79</f>
        <v>0</v>
      </c>
      <c r="P79" s="405">
        <v>0</v>
      </c>
      <c r="Q79" s="405">
        <v>0</v>
      </c>
      <c r="R79" s="405">
        <v>0</v>
      </c>
      <c r="S79" s="405">
        <v>0</v>
      </c>
      <c r="T79" s="406">
        <f t="shared" ref="T79" si="415">U79+V79+W79+X79</f>
        <v>0</v>
      </c>
      <c r="U79" s="405">
        <v>0</v>
      </c>
      <c r="V79" s="405">
        <v>0</v>
      </c>
      <c r="W79" s="405">
        <v>0</v>
      </c>
      <c r="X79" s="405">
        <v>0</v>
      </c>
      <c r="Y79" s="406">
        <f t="shared" ref="Y79" si="416">Z79+AA79+AB79+AC79</f>
        <v>0</v>
      </c>
      <c r="Z79" s="405">
        <v>0</v>
      </c>
      <c r="AA79" s="405">
        <v>0</v>
      </c>
      <c r="AB79" s="405">
        <v>0</v>
      </c>
      <c r="AC79" s="405">
        <v>0</v>
      </c>
      <c r="AD79" s="405">
        <v>0</v>
      </c>
      <c r="AE79" s="406">
        <f t="shared" ref="AE79" si="417">AJ79+AO79+AT79+AY79</f>
        <v>0</v>
      </c>
      <c r="AF79" s="406">
        <f t="shared" si="406"/>
        <v>0</v>
      </c>
      <c r="AG79" s="406">
        <f t="shared" si="407"/>
        <v>0</v>
      </c>
      <c r="AH79" s="406">
        <f t="shared" si="408"/>
        <v>0</v>
      </c>
      <c r="AI79" s="406">
        <f t="shared" si="409"/>
        <v>0</v>
      </c>
      <c r="AJ79" s="406">
        <f t="shared" ref="AJ79" si="418">AK79+AL79+AM79+AN79</f>
        <v>0</v>
      </c>
      <c r="AK79" s="405">
        <v>0</v>
      </c>
      <c r="AL79" s="405">
        <v>0</v>
      </c>
      <c r="AM79" s="405">
        <v>0</v>
      </c>
      <c r="AN79" s="405">
        <v>0</v>
      </c>
      <c r="AO79" s="406">
        <f t="shared" ref="AO79" si="419">AP79+AQ79+AR79+AS79</f>
        <v>0</v>
      </c>
      <c r="AP79" s="405">
        <v>0</v>
      </c>
      <c r="AQ79" s="405">
        <v>0</v>
      </c>
      <c r="AR79" s="405">
        <v>0</v>
      </c>
      <c r="AS79" s="405">
        <v>0</v>
      </c>
      <c r="AT79" s="406">
        <f t="shared" ref="AT79" si="420">AU79+AV79+AW79+AX79</f>
        <v>0</v>
      </c>
      <c r="AU79" s="405">
        <v>0</v>
      </c>
      <c r="AV79" s="405">
        <v>0</v>
      </c>
      <c r="AW79" s="405">
        <v>0</v>
      </c>
      <c r="AX79" s="405">
        <v>0</v>
      </c>
      <c r="AY79" s="406">
        <f t="shared" ref="AY79" si="421">AZ79+BA79+BB79+BC79</f>
        <v>0</v>
      </c>
      <c r="AZ79" s="405">
        <v>0</v>
      </c>
      <c r="BA79" s="405">
        <v>0</v>
      </c>
      <c r="BB79" s="405">
        <v>0</v>
      </c>
      <c r="BC79" s="405">
        <v>0</v>
      </c>
    </row>
    <row r="80" spans="1:55" s="52" customFormat="1" ht="28.5">
      <c r="A80" s="355" t="s">
        <v>440</v>
      </c>
      <c r="B80" s="364" t="s">
        <v>441</v>
      </c>
      <c r="C80" s="365"/>
      <c r="D80" s="405">
        <v>0</v>
      </c>
      <c r="E80" s="406">
        <f t="shared" si="27"/>
        <v>0</v>
      </c>
      <c r="F80" s="406">
        <f t="shared" si="28"/>
        <v>0</v>
      </c>
      <c r="G80" s="406">
        <f t="shared" si="29"/>
        <v>0</v>
      </c>
      <c r="H80" s="406">
        <f t="shared" si="30"/>
        <v>0</v>
      </c>
      <c r="I80" s="406">
        <f t="shared" si="31"/>
        <v>0</v>
      </c>
      <c r="J80" s="406">
        <f t="shared" si="32"/>
        <v>0</v>
      </c>
      <c r="K80" s="405">
        <v>0</v>
      </c>
      <c r="L80" s="405">
        <v>0</v>
      </c>
      <c r="M80" s="405">
        <v>0</v>
      </c>
      <c r="N80" s="405">
        <v>0</v>
      </c>
      <c r="O80" s="406">
        <f t="shared" si="33"/>
        <v>0</v>
      </c>
      <c r="P80" s="405">
        <v>0</v>
      </c>
      <c r="Q80" s="405">
        <v>0</v>
      </c>
      <c r="R80" s="405">
        <v>0</v>
      </c>
      <c r="S80" s="405">
        <v>0</v>
      </c>
      <c r="T80" s="406">
        <f t="shared" si="34"/>
        <v>0</v>
      </c>
      <c r="U80" s="405">
        <v>0</v>
      </c>
      <c r="V80" s="405">
        <v>0</v>
      </c>
      <c r="W80" s="405">
        <v>0</v>
      </c>
      <c r="X80" s="405">
        <v>0</v>
      </c>
      <c r="Y80" s="406">
        <f t="shared" si="35"/>
        <v>0</v>
      </c>
      <c r="Z80" s="405">
        <v>0</v>
      </c>
      <c r="AA80" s="405">
        <v>0</v>
      </c>
      <c r="AB80" s="405">
        <v>0</v>
      </c>
      <c r="AC80" s="405">
        <v>0</v>
      </c>
      <c r="AD80" s="405">
        <v>0</v>
      </c>
      <c r="AE80" s="406">
        <f t="shared" si="37"/>
        <v>0</v>
      </c>
      <c r="AF80" s="406">
        <f t="shared" si="54"/>
        <v>0</v>
      </c>
      <c r="AG80" s="406">
        <f t="shared" si="12"/>
        <v>0</v>
      </c>
      <c r="AH80" s="406">
        <f t="shared" si="13"/>
        <v>0</v>
      </c>
      <c r="AI80" s="406">
        <f t="shared" si="14"/>
        <v>0</v>
      </c>
      <c r="AJ80" s="406">
        <f t="shared" si="38"/>
        <v>0</v>
      </c>
      <c r="AK80" s="405">
        <v>0</v>
      </c>
      <c r="AL80" s="405">
        <v>0</v>
      </c>
      <c r="AM80" s="405">
        <v>0</v>
      </c>
      <c r="AN80" s="405">
        <v>0</v>
      </c>
      <c r="AO80" s="406">
        <f t="shared" si="40"/>
        <v>0</v>
      </c>
      <c r="AP80" s="405">
        <v>0</v>
      </c>
      <c r="AQ80" s="405">
        <v>0</v>
      </c>
      <c r="AR80" s="405">
        <v>0</v>
      </c>
      <c r="AS80" s="405">
        <v>0</v>
      </c>
      <c r="AT80" s="406">
        <f t="shared" si="42"/>
        <v>0</v>
      </c>
      <c r="AU80" s="405">
        <v>0</v>
      </c>
      <c r="AV80" s="405">
        <v>0</v>
      </c>
      <c r="AW80" s="405">
        <v>0</v>
      </c>
      <c r="AX80" s="405">
        <v>0</v>
      </c>
      <c r="AY80" s="406">
        <f t="shared" si="44"/>
        <v>0</v>
      </c>
      <c r="AZ80" s="405">
        <v>0</v>
      </c>
      <c r="BA80" s="405">
        <v>0</v>
      </c>
      <c r="BB80" s="405">
        <v>0</v>
      </c>
      <c r="BC80" s="405">
        <v>0</v>
      </c>
    </row>
    <row r="81" spans="1:55" s="61" customFormat="1" ht="28.5" customHeight="1">
      <c r="A81" s="562" t="s">
        <v>31</v>
      </c>
      <c r="B81" s="563"/>
      <c r="C81" s="564"/>
      <c r="D81" s="373">
        <f>D21</f>
        <v>16.234000000000002</v>
      </c>
      <c r="E81" s="373">
        <f>E21</f>
        <v>16.253</v>
      </c>
      <c r="F81" s="373">
        <f t="shared" ref="F81:BC81" si="422">F21</f>
        <v>1.3540000000000001</v>
      </c>
      <c r="G81" s="373">
        <f t="shared" si="422"/>
        <v>2.758</v>
      </c>
      <c r="H81" s="373">
        <f t="shared" si="422"/>
        <v>11.725</v>
      </c>
      <c r="I81" s="373">
        <f t="shared" si="422"/>
        <v>0.41600000000000004</v>
      </c>
      <c r="J81" s="373">
        <f t="shared" si="422"/>
        <v>1.5450000000000002</v>
      </c>
      <c r="K81" s="373">
        <f t="shared" si="422"/>
        <v>0</v>
      </c>
      <c r="L81" s="373">
        <f t="shared" si="422"/>
        <v>0</v>
      </c>
      <c r="M81" s="373">
        <f t="shared" si="422"/>
        <v>1.5450000000000002</v>
      </c>
      <c r="N81" s="373">
        <f t="shared" si="422"/>
        <v>0</v>
      </c>
      <c r="O81" s="373">
        <f t="shared" si="422"/>
        <v>5.3540000000000001</v>
      </c>
      <c r="P81" s="373">
        <f t="shared" si="422"/>
        <v>0.11</v>
      </c>
      <c r="Q81" s="373">
        <f t="shared" si="422"/>
        <v>0</v>
      </c>
      <c r="R81" s="373">
        <f t="shared" si="422"/>
        <v>5.1459999999999999</v>
      </c>
      <c r="S81" s="373">
        <f t="shared" si="422"/>
        <v>9.8000000000000004E-2</v>
      </c>
      <c r="T81" s="373">
        <f t="shared" si="422"/>
        <v>2.0340000000000003</v>
      </c>
      <c r="U81" s="373">
        <f t="shared" si="422"/>
        <v>0</v>
      </c>
      <c r="V81" s="373">
        <f t="shared" si="422"/>
        <v>0.76900000000000002</v>
      </c>
      <c r="W81" s="373">
        <f t="shared" si="422"/>
        <v>1.2650000000000001</v>
      </c>
      <c r="X81" s="373">
        <f t="shared" si="422"/>
        <v>0</v>
      </c>
      <c r="Y81" s="373">
        <f t="shared" si="422"/>
        <v>7.3199999999999994</v>
      </c>
      <c r="Z81" s="373">
        <f t="shared" si="422"/>
        <v>1.244</v>
      </c>
      <c r="AA81" s="373">
        <f t="shared" si="422"/>
        <v>1.9889999999999999</v>
      </c>
      <c r="AB81" s="373">
        <f t="shared" si="422"/>
        <v>3.7690000000000001</v>
      </c>
      <c r="AC81" s="373">
        <f t="shared" si="422"/>
        <v>0.318</v>
      </c>
      <c r="AD81" s="373">
        <f t="shared" si="422"/>
        <v>13.754200000000001</v>
      </c>
      <c r="AE81" s="373">
        <f t="shared" si="422"/>
        <v>14.302800000000001</v>
      </c>
      <c r="AF81" s="373">
        <f t="shared" si="422"/>
        <v>1.3548</v>
      </c>
      <c r="AG81" s="373">
        <f t="shared" si="422"/>
        <v>2.76</v>
      </c>
      <c r="AH81" s="373">
        <f t="shared" si="422"/>
        <v>9.766</v>
      </c>
      <c r="AI81" s="373">
        <f t="shared" si="422"/>
        <v>0.42199999999999993</v>
      </c>
      <c r="AJ81" s="373">
        <f t="shared" si="422"/>
        <v>0.48380000000000001</v>
      </c>
      <c r="AK81" s="373">
        <f t="shared" si="422"/>
        <v>0.44879999999999998</v>
      </c>
      <c r="AL81" s="373">
        <f t="shared" si="422"/>
        <v>0</v>
      </c>
      <c r="AM81" s="373">
        <f t="shared" si="422"/>
        <v>1.2E-2</v>
      </c>
      <c r="AN81" s="373">
        <f t="shared" si="422"/>
        <v>2.3E-2</v>
      </c>
      <c r="AO81" s="373">
        <f t="shared" si="422"/>
        <v>1.8720000000000001</v>
      </c>
      <c r="AP81" s="373">
        <f t="shared" si="422"/>
        <v>7.6999999999999999E-2</v>
      </c>
      <c r="AQ81" s="373">
        <f t="shared" si="422"/>
        <v>0.503</v>
      </c>
      <c r="AR81" s="373">
        <f t="shared" si="422"/>
        <v>1.2170000000000001</v>
      </c>
      <c r="AS81" s="373">
        <f t="shared" si="422"/>
        <v>7.5000000000000011E-2</v>
      </c>
      <c r="AT81" s="373">
        <f t="shared" si="422"/>
        <v>3.367</v>
      </c>
      <c r="AU81" s="373">
        <f t="shared" si="422"/>
        <v>9.9000000000000005E-2</v>
      </c>
      <c r="AV81" s="373">
        <f t="shared" si="422"/>
        <v>0.59</v>
      </c>
      <c r="AW81" s="373">
        <f t="shared" si="422"/>
        <v>2.6779999999999999</v>
      </c>
      <c r="AX81" s="373">
        <f t="shared" si="422"/>
        <v>0</v>
      </c>
      <c r="AY81" s="373">
        <f t="shared" si="422"/>
        <v>8.58</v>
      </c>
      <c r="AZ81" s="373">
        <f t="shared" si="422"/>
        <v>0.73</v>
      </c>
      <c r="BA81" s="373">
        <f t="shared" si="422"/>
        <v>1.667</v>
      </c>
      <c r="BB81" s="373">
        <f t="shared" si="422"/>
        <v>5.859</v>
      </c>
      <c r="BC81" s="373">
        <f t="shared" si="422"/>
        <v>0.32399999999999995</v>
      </c>
    </row>
    <row r="82" spans="1:55" ht="15" customHeight="1">
      <c r="A82" s="2"/>
    </row>
    <row r="83" spans="1:55" ht="15" customHeight="1">
      <c r="A83" s="2"/>
    </row>
  </sheetData>
  <mergeCells count="32">
    <mergeCell ref="A10:T10"/>
    <mergeCell ref="A11:T11"/>
    <mergeCell ref="A9:T9"/>
    <mergeCell ref="O18:S18"/>
    <mergeCell ref="T18:X18"/>
    <mergeCell ref="B16:B19"/>
    <mergeCell ref="C16:C19"/>
    <mergeCell ref="D16:AC16"/>
    <mergeCell ref="AD16:BC16"/>
    <mergeCell ref="E17:AC17"/>
    <mergeCell ref="AE17:BC17"/>
    <mergeCell ref="D18:D19"/>
    <mergeCell ref="E18:I18"/>
    <mergeCell ref="AO18:AS18"/>
    <mergeCell ref="AT18:AX18"/>
    <mergeCell ref="AY18:BC18"/>
    <mergeCell ref="A81:C81"/>
    <mergeCell ref="A12:BC12"/>
    <mergeCell ref="J18:N18"/>
    <mergeCell ref="AZ1:BC1"/>
    <mergeCell ref="AZ2:BC2"/>
    <mergeCell ref="AZ3:BC3"/>
    <mergeCell ref="A8:BC8"/>
    <mergeCell ref="A7:BC7"/>
    <mergeCell ref="A6:BC6"/>
    <mergeCell ref="A5:BC5"/>
    <mergeCell ref="A4:BC4"/>
    <mergeCell ref="Y18:AC18"/>
    <mergeCell ref="AD18:AD19"/>
    <mergeCell ref="AE18:AI18"/>
    <mergeCell ref="AJ18:AN18"/>
    <mergeCell ref="A16:A19"/>
  </mergeCells>
  <pageMargins left="0.23622047244094491" right="0.15748031496062992" top="0.27559055118110237" bottom="0.74803149606299213" header="0.31496062992125984" footer="0.31496062992125984"/>
  <pageSetup paperSize="9" scale="6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0"/>
  <sheetViews>
    <sheetView topLeftCell="A15" zoomScale="70" zoomScaleNormal="70" workbookViewId="0">
      <pane xSplit="3" ySplit="6" topLeftCell="Z21" activePane="bottomRight" state="frozen"/>
      <selection activeCell="A15" sqref="A15"/>
      <selection pane="topRight" activeCell="D15" sqref="D15"/>
      <selection pane="bottomLeft" activeCell="A21" sqref="A21"/>
      <selection pane="bottomRight" activeCell="A52" sqref="A52:XFD52"/>
    </sheetView>
  </sheetViews>
  <sheetFormatPr defaultRowHeight="15"/>
  <cols>
    <col min="1" max="1" width="12.28515625" customWidth="1"/>
    <col min="2" max="2" width="52.28515625" customWidth="1"/>
    <col min="3" max="3" width="14.85546875" customWidth="1"/>
    <col min="4" max="7" width="9.5703125" bestFit="1" customWidth="1"/>
    <col min="20" max="23" width="9.5703125" bestFit="1" customWidth="1"/>
    <col min="24" max="29" width="9.5703125" customWidth="1"/>
    <col min="30" max="30" width="10.28515625" customWidth="1"/>
    <col min="32" max="35" width="9.5703125" bestFit="1" customWidth="1"/>
    <col min="38" max="41" width="9.5703125" bestFit="1" customWidth="1"/>
    <col min="42" max="42" width="11.42578125" customWidth="1"/>
    <col min="43" max="43" width="11.5703125" customWidth="1"/>
    <col min="44" max="44" width="11.28515625" customWidth="1"/>
    <col min="45" max="45" width="10.7109375" customWidth="1"/>
    <col min="46" max="46" width="10.5703125" customWidth="1"/>
    <col min="47" max="47" width="10.7109375" customWidth="1"/>
    <col min="48" max="48" width="11.5703125" customWidth="1"/>
    <col min="49" max="49" width="11.140625" customWidth="1"/>
    <col min="50" max="50" width="11.42578125" customWidth="1"/>
    <col min="51" max="51" width="12.85546875" customWidth="1"/>
    <col min="52" max="53" width="9.5703125" hidden="1" customWidth="1"/>
    <col min="54" max="54" width="12.85546875" customWidth="1"/>
    <col min="55" max="55" width="15" customWidth="1"/>
    <col min="56" max="57" width="9.140625" hidden="1" customWidth="1"/>
  </cols>
  <sheetData>
    <row r="1" spans="1:58" ht="16.5" customHeight="1">
      <c r="AW1" s="575" t="s">
        <v>254</v>
      </c>
      <c r="AX1" s="575"/>
      <c r="AY1" s="575"/>
      <c r="AZ1" s="575"/>
      <c r="BA1" s="575"/>
      <c r="BB1" s="575"/>
      <c r="BC1" s="575"/>
      <c r="BD1" s="575"/>
      <c r="BE1" s="575"/>
    </row>
    <row r="2" spans="1:58" ht="15.75" customHeight="1">
      <c r="AW2" s="575" t="s">
        <v>19</v>
      </c>
      <c r="AX2" s="575"/>
      <c r="AY2" s="575"/>
      <c r="AZ2" s="575"/>
      <c r="BA2" s="575"/>
      <c r="BB2" s="575"/>
      <c r="BC2" s="575"/>
      <c r="BD2" s="575"/>
      <c r="BE2" s="575"/>
    </row>
    <row r="3" spans="1:58" ht="20.25" customHeight="1">
      <c r="AW3" s="575" t="s">
        <v>20</v>
      </c>
      <c r="AX3" s="575"/>
      <c r="AY3" s="575"/>
      <c r="AZ3" s="575"/>
      <c r="BA3" s="575"/>
      <c r="BB3" s="575"/>
      <c r="BC3" s="575"/>
      <c r="BD3" s="575"/>
      <c r="BE3" s="575"/>
    </row>
    <row r="4" spans="1:58" ht="18.75" customHeight="1">
      <c r="A4" s="499" t="s">
        <v>255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9"/>
      <c r="AQ4" s="499"/>
      <c r="AR4" s="499"/>
      <c r="AS4" s="499"/>
      <c r="AT4" s="499"/>
      <c r="AU4" s="499"/>
      <c r="AV4" s="499"/>
      <c r="AW4" s="499"/>
      <c r="AX4" s="499"/>
      <c r="AY4" s="499"/>
      <c r="AZ4" s="499"/>
      <c r="BA4" s="499"/>
      <c r="BB4" s="499"/>
      <c r="BC4" s="499"/>
      <c r="BD4" s="499"/>
      <c r="BE4" s="499"/>
    </row>
    <row r="5" spans="1:58" ht="12.75" customHeight="1">
      <c r="A5" s="499" t="s">
        <v>1187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499"/>
      <c r="AQ5" s="499"/>
      <c r="AR5" s="499"/>
      <c r="AS5" s="499"/>
      <c r="AT5" s="499"/>
      <c r="AU5" s="499"/>
      <c r="AV5" s="499"/>
      <c r="AW5" s="499"/>
      <c r="AX5" s="499"/>
      <c r="AY5" s="499"/>
      <c r="AZ5" s="499"/>
      <c r="BA5" s="499"/>
      <c r="BB5" s="499"/>
      <c r="BC5" s="499"/>
      <c r="BD5" s="499"/>
      <c r="BE5" s="499"/>
    </row>
    <row r="6" spans="1:58" ht="18" customHeight="1">
      <c r="A6" s="499" t="s">
        <v>305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9"/>
      <c r="AD6" s="499"/>
      <c r="AE6" s="499"/>
      <c r="AF6" s="499"/>
      <c r="AG6" s="499"/>
      <c r="AH6" s="499"/>
      <c r="AI6" s="499"/>
      <c r="AJ6" s="499"/>
      <c r="AK6" s="499"/>
      <c r="AL6" s="499"/>
      <c r="AM6" s="499"/>
      <c r="AN6" s="499"/>
      <c r="AO6" s="499"/>
      <c r="AP6" s="499"/>
      <c r="AQ6" s="499"/>
      <c r="AR6" s="499"/>
      <c r="AS6" s="499"/>
      <c r="AT6" s="499"/>
      <c r="AU6" s="499"/>
      <c r="AV6" s="499"/>
      <c r="AW6" s="499"/>
      <c r="AX6" s="499"/>
      <c r="AY6" s="499"/>
      <c r="AZ6" s="499"/>
      <c r="BA6" s="499"/>
      <c r="BB6" s="499"/>
      <c r="BC6" s="499"/>
      <c r="BD6" s="499"/>
      <c r="BE6" s="499"/>
    </row>
    <row r="7" spans="1:58" ht="18" customHeight="1">
      <c r="A7" s="500" t="s">
        <v>21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  <c r="Y7" s="500"/>
      <c r="Z7" s="500"/>
      <c r="AA7" s="500"/>
      <c r="AB7" s="500"/>
      <c r="AC7" s="500"/>
      <c r="AD7" s="500"/>
      <c r="AE7" s="500"/>
      <c r="AF7" s="500"/>
      <c r="AG7" s="500"/>
      <c r="AH7" s="500"/>
      <c r="AI7" s="500"/>
      <c r="AJ7" s="500"/>
      <c r="AK7" s="500"/>
      <c r="AL7" s="500"/>
      <c r="AM7" s="500"/>
      <c r="AN7" s="500"/>
      <c r="AO7" s="500"/>
      <c r="AP7" s="500"/>
      <c r="AQ7" s="500"/>
      <c r="AR7" s="500"/>
      <c r="AS7" s="500"/>
      <c r="AT7" s="500"/>
      <c r="AU7" s="500"/>
      <c r="AV7" s="500"/>
      <c r="AW7" s="500"/>
      <c r="AX7" s="500"/>
      <c r="AY7" s="500"/>
      <c r="AZ7" s="500"/>
      <c r="BA7" s="500"/>
      <c r="BB7" s="500"/>
      <c r="BC7" s="500"/>
      <c r="BD7" s="500"/>
      <c r="BE7" s="500"/>
    </row>
    <row r="8" spans="1:58" ht="16.5" customHeight="1">
      <c r="A8" s="499" t="s">
        <v>1190</v>
      </c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9"/>
      <c r="AE8" s="499"/>
      <c r="AF8" s="499"/>
      <c r="AG8" s="499"/>
      <c r="AH8" s="499"/>
      <c r="AI8" s="499"/>
      <c r="AJ8" s="499"/>
      <c r="AK8" s="499"/>
      <c r="AL8" s="499"/>
      <c r="AM8" s="499"/>
      <c r="AN8" s="499"/>
      <c r="AO8" s="499"/>
      <c r="AP8" s="499"/>
      <c r="AQ8" s="499"/>
      <c r="AR8" s="499"/>
      <c r="AS8" s="499"/>
      <c r="AT8" s="499"/>
      <c r="AU8" s="499"/>
      <c r="AV8" s="499"/>
      <c r="AW8" s="499"/>
      <c r="AX8" s="499"/>
      <c r="AY8" s="499"/>
      <c r="AZ8" s="499"/>
      <c r="BA8" s="499"/>
      <c r="BB8" s="499"/>
      <c r="BC8" s="499"/>
      <c r="BD8" s="499"/>
      <c r="BE8" s="499"/>
    </row>
    <row r="9" spans="1:58" ht="18.75" customHeight="1">
      <c r="A9" s="504" t="s">
        <v>1194</v>
      </c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8" ht="31.5" customHeight="1">
      <c r="A10" s="520" t="s">
        <v>1192</v>
      </c>
      <c r="B10" s="520"/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0"/>
      <c r="N10" s="520"/>
      <c r="O10" s="520"/>
      <c r="P10" s="520"/>
      <c r="Q10" s="520"/>
      <c r="R10" s="520"/>
      <c r="S10" s="520"/>
      <c r="T10" s="520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</row>
    <row r="11" spans="1:58" ht="31.5" customHeight="1">
      <c r="A11" s="520" t="s">
        <v>1193</v>
      </c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P11" s="520"/>
      <c r="Q11" s="520"/>
      <c r="R11" s="520"/>
      <c r="S11" s="520"/>
      <c r="T11" s="520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</row>
    <row r="12" spans="1:58" s="17" customFormat="1" ht="21" customHeight="1">
      <c r="A12" s="506" t="s">
        <v>22</v>
      </c>
      <c r="B12" s="506"/>
      <c r="C12" s="506"/>
      <c r="D12" s="506"/>
      <c r="E12" s="506"/>
      <c r="F12" s="506"/>
      <c r="G12" s="506"/>
      <c r="H12" s="506"/>
      <c r="I12" s="506"/>
      <c r="J12" s="506"/>
      <c r="K12" s="506"/>
      <c r="L12" s="506"/>
      <c r="M12" s="506"/>
      <c r="N12" s="506"/>
      <c r="O12" s="506"/>
      <c r="P12" s="506"/>
      <c r="Q12" s="506"/>
      <c r="R12" s="506"/>
      <c r="S12" s="506"/>
      <c r="T12" s="506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</row>
    <row r="13" spans="1:58" s="17" customFormat="1" ht="21" customHeight="1">
      <c r="A13" s="304"/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</row>
    <row r="14" spans="1:58" ht="21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</row>
    <row r="15" spans="1:58" s="60" customFormat="1" ht="15" customHeight="1">
      <c r="A15" s="530" t="s">
        <v>0</v>
      </c>
      <c r="B15" s="530" t="s">
        <v>1</v>
      </c>
      <c r="C15" s="530" t="s">
        <v>2</v>
      </c>
      <c r="D15" s="530" t="s">
        <v>256</v>
      </c>
      <c r="E15" s="530"/>
      <c r="F15" s="530"/>
      <c r="G15" s="530"/>
      <c r="H15" s="530"/>
      <c r="I15" s="530"/>
      <c r="J15" s="530"/>
      <c r="K15" s="530"/>
      <c r="L15" s="530"/>
      <c r="M15" s="530"/>
      <c r="N15" s="530"/>
      <c r="O15" s="530"/>
      <c r="P15" s="530"/>
      <c r="Q15" s="530"/>
      <c r="R15" s="530"/>
      <c r="S15" s="530"/>
      <c r="T15" s="530"/>
      <c r="U15" s="530"/>
      <c r="V15" s="530"/>
      <c r="W15" s="530"/>
      <c r="X15" s="530"/>
      <c r="Y15" s="530"/>
      <c r="Z15" s="530"/>
      <c r="AA15" s="530"/>
      <c r="AB15" s="530"/>
      <c r="AC15" s="530"/>
      <c r="AD15" s="530"/>
      <c r="AE15" s="530"/>
      <c r="AF15" s="530"/>
      <c r="AG15" s="530"/>
      <c r="AH15" s="530"/>
      <c r="AI15" s="530"/>
      <c r="AJ15" s="530"/>
      <c r="AK15" s="530"/>
      <c r="AL15" s="530"/>
      <c r="AM15" s="530"/>
      <c r="AN15" s="530"/>
      <c r="AO15" s="530"/>
      <c r="AP15" s="530"/>
      <c r="AQ15" s="530"/>
      <c r="AR15" s="530"/>
      <c r="AS15" s="530"/>
      <c r="AT15" s="530"/>
      <c r="AU15" s="530"/>
      <c r="AV15" s="530"/>
      <c r="AW15" s="530"/>
      <c r="AX15" s="530"/>
      <c r="AY15" s="530"/>
      <c r="AZ15" s="530"/>
      <c r="BA15" s="530"/>
      <c r="BB15" s="530"/>
      <c r="BC15" s="530"/>
      <c r="BD15" s="530"/>
      <c r="BE15" s="530"/>
      <c r="BF15" s="71"/>
    </row>
    <row r="16" spans="1:58" s="60" customFormat="1" ht="60" customHeight="1">
      <c r="A16" s="530"/>
      <c r="B16" s="530"/>
      <c r="C16" s="530"/>
      <c r="D16" s="530" t="s">
        <v>74</v>
      </c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 t="s">
        <v>75</v>
      </c>
      <c r="U16" s="530"/>
      <c r="V16" s="530"/>
      <c r="W16" s="530"/>
      <c r="X16" s="530"/>
      <c r="Y16" s="530"/>
      <c r="Z16" s="530"/>
      <c r="AA16" s="530"/>
      <c r="AB16" s="530"/>
      <c r="AC16" s="530"/>
      <c r="AD16" s="530"/>
      <c r="AE16" s="530"/>
      <c r="AF16" s="530" t="s">
        <v>76</v>
      </c>
      <c r="AG16" s="530"/>
      <c r="AH16" s="530"/>
      <c r="AI16" s="530"/>
      <c r="AJ16" s="530"/>
      <c r="AK16" s="530"/>
      <c r="AL16" s="530" t="s">
        <v>77</v>
      </c>
      <c r="AM16" s="530"/>
      <c r="AN16" s="530"/>
      <c r="AO16" s="530"/>
      <c r="AP16" s="530" t="s">
        <v>78</v>
      </c>
      <c r="AQ16" s="530"/>
      <c r="AR16" s="530"/>
      <c r="AS16" s="530"/>
      <c r="AT16" s="530"/>
      <c r="AU16" s="530"/>
      <c r="AV16" s="530" t="s">
        <v>79</v>
      </c>
      <c r="AW16" s="530"/>
      <c r="AX16" s="530"/>
      <c r="AY16" s="530"/>
      <c r="AZ16" s="530" t="s">
        <v>80</v>
      </c>
      <c r="BA16" s="530"/>
      <c r="BB16" s="530"/>
      <c r="BC16" s="530"/>
      <c r="BD16" s="530"/>
      <c r="BE16" s="530"/>
      <c r="BF16" s="71"/>
    </row>
    <row r="17" spans="1:57" s="60" customFormat="1" ht="205.5" customHeight="1">
      <c r="A17" s="530"/>
      <c r="B17" s="530"/>
      <c r="C17" s="530"/>
      <c r="D17" s="565" t="s">
        <v>310</v>
      </c>
      <c r="E17" s="576"/>
      <c r="F17" s="565" t="s">
        <v>311</v>
      </c>
      <c r="G17" s="566"/>
      <c r="H17" s="565" t="s">
        <v>312</v>
      </c>
      <c r="I17" s="567"/>
      <c r="J17" s="567"/>
      <c r="K17" s="566"/>
      <c r="L17" s="565" t="s">
        <v>313</v>
      </c>
      <c r="M17" s="566"/>
      <c r="N17" s="565" t="s">
        <v>314</v>
      </c>
      <c r="O17" s="566"/>
      <c r="P17" s="565" t="s">
        <v>315</v>
      </c>
      <c r="Q17" s="566"/>
      <c r="R17" s="565" t="s">
        <v>316</v>
      </c>
      <c r="S17" s="566"/>
      <c r="T17" s="565" t="s">
        <v>334</v>
      </c>
      <c r="U17" s="572"/>
      <c r="V17" s="571" t="s">
        <v>335</v>
      </c>
      <c r="W17" s="567"/>
      <c r="X17" s="567"/>
      <c r="Y17" s="572"/>
      <c r="Z17" s="571" t="s">
        <v>336</v>
      </c>
      <c r="AA17" s="567"/>
      <c r="AB17" s="571" t="s">
        <v>337</v>
      </c>
      <c r="AC17" s="572"/>
      <c r="AD17" s="571" t="s">
        <v>338</v>
      </c>
      <c r="AE17" s="566"/>
      <c r="AF17" s="571" t="s">
        <v>351</v>
      </c>
      <c r="AG17" s="566"/>
      <c r="AH17" s="571" t="s">
        <v>352</v>
      </c>
      <c r="AI17" s="566"/>
      <c r="AJ17" s="571" t="s">
        <v>353</v>
      </c>
      <c r="AK17" s="566"/>
      <c r="AL17" s="565" t="s">
        <v>360</v>
      </c>
      <c r="AM17" s="572"/>
      <c r="AN17" s="571" t="s">
        <v>361</v>
      </c>
      <c r="AO17" s="566"/>
      <c r="AP17" s="571" t="s">
        <v>366</v>
      </c>
      <c r="AQ17" s="566"/>
      <c r="AR17" s="571" t="s">
        <v>367</v>
      </c>
      <c r="AS17" s="566"/>
      <c r="AT17" s="571" t="s">
        <v>368</v>
      </c>
      <c r="AU17" s="566"/>
      <c r="AV17" s="565" t="s">
        <v>375</v>
      </c>
      <c r="AW17" s="572"/>
      <c r="AX17" s="571" t="s">
        <v>376</v>
      </c>
      <c r="AY17" s="566"/>
      <c r="AZ17" s="565" t="s">
        <v>381</v>
      </c>
      <c r="BA17" s="572"/>
      <c r="BB17" s="571" t="s">
        <v>381</v>
      </c>
      <c r="BC17" s="566"/>
      <c r="BD17" s="530"/>
      <c r="BE17" s="530"/>
    </row>
    <row r="18" spans="1:57" s="60" customFormat="1" ht="17.25" customHeight="1">
      <c r="A18" s="530"/>
      <c r="B18" s="530"/>
      <c r="C18" s="530"/>
      <c r="D18" s="565"/>
      <c r="E18" s="566"/>
      <c r="F18" s="565"/>
      <c r="G18" s="566"/>
      <c r="H18" s="568" t="s">
        <v>317</v>
      </c>
      <c r="I18" s="569"/>
      <c r="J18" s="570">
        <v>0.4</v>
      </c>
      <c r="K18" s="570"/>
      <c r="L18" s="565"/>
      <c r="M18" s="566"/>
      <c r="N18" s="565"/>
      <c r="O18" s="566"/>
      <c r="P18" s="565"/>
      <c r="Q18" s="566"/>
      <c r="R18" s="565"/>
      <c r="S18" s="566"/>
      <c r="T18" s="64"/>
      <c r="U18" s="64"/>
      <c r="V18" s="573" t="s">
        <v>446</v>
      </c>
      <c r="W18" s="574"/>
      <c r="X18" s="573" t="s">
        <v>445</v>
      </c>
      <c r="Y18" s="57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5"/>
      <c r="AK18" s="66"/>
      <c r="AL18" s="65"/>
      <c r="AM18" s="66"/>
      <c r="AN18" s="65"/>
      <c r="AO18" s="67"/>
      <c r="AP18" s="65"/>
      <c r="AQ18" s="66"/>
      <c r="AR18" s="65"/>
      <c r="AS18" s="66"/>
      <c r="AT18" s="65"/>
      <c r="AU18" s="66"/>
      <c r="AV18" s="64"/>
      <c r="AW18" s="64"/>
      <c r="AX18" s="64"/>
      <c r="AY18" s="64"/>
      <c r="AZ18" s="64"/>
      <c r="BA18" s="64"/>
      <c r="BB18" s="64"/>
      <c r="BC18" s="64"/>
      <c r="BD18" s="64"/>
      <c r="BE18" s="64"/>
    </row>
    <row r="19" spans="1:57" s="60" customFormat="1">
      <c r="A19" s="530"/>
      <c r="B19" s="530"/>
      <c r="C19" s="530"/>
      <c r="D19" s="63" t="s">
        <v>6</v>
      </c>
      <c r="E19" s="63" t="s">
        <v>7</v>
      </c>
      <c r="F19" s="63" t="s">
        <v>6</v>
      </c>
      <c r="G19" s="63" t="s">
        <v>7</v>
      </c>
      <c r="H19" s="63" t="s">
        <v>6</v>
      </c>
      <c r="I19" s="63" t="s">
        <v>7</v>
      </c>
      <c r="J19" s="63" t="s">
        <v>6</v>
      </c>
      <c r="K19" s="63" t="s">
        <v>7</v>
      </c>
      <c r="L19" s="63" t="s">
        <v>6</v>
      </c>
      <c r="M19" s="63" t="s">
        <v>7</v>
      </c>
      <c r="N19" s="63" t="s">
        <v>6</v>
      </c>
      <c r="O19" s="63" t="s">
        <v>7</v>
      </c>
      <c r="P19" s="63" t="s">
        <v>6</v>
      </c>
      <c r="Q19" s="63" t="s">
        <v>7</v>
      </c>
      <c r="R19" s="63" t="s">
        <v>6</v>
      </c>
      <c r="S19" s="63" t="s">
        <v>7</v>
      </c>
      <c r="T19" s="63" t="s">
        <v>6</v>
      </c>
      <c r="U19" s="63" t="s">
        <v>7</v>
      </c>
      <c r="V19" s="63" t="s">
        <v>6</v>
      </c>
      <c r="W19" s="63" t="s">
        <v>7</v>
      </c>
      <c r="X19" s="63" t="s">
        <v>6</v>
      </c>
      <c r="Y19" s="63" t="s">
        <v>7</v>
      </c>
      <c r="Z19" s="63" t="s">
        <v>6</v>
      </c>
      <c r="AA19" s="63" t="s">
        <v>7</v>
      </c>
      <c r="AB19" s="63" t="s">
        <v>6</v>
      </c>
      <c r="AC19" s="63" t="s">
        <v>7</v>
      </c>
      <c r="AD19" s="63" t="s">
        <v>6</v>
      </c>
      <c r="AE19" s="63" t="s">
        <v>7</v>
      </c>
      <c r="AF19" s="63" t="s">
        <v>6</v>
      </c>
      <c r="AG19" s="63" t="s">
        <v>7</v>
      </c>
      <c r="AH19" s="63" t="s">
        <v>6</v>
      </c>
      <c r="AI19" s="63" t="s">
        <v>7</v>
      </c>
      <c r="AJ19" s="63" t="s">
        <v>6</v>
      </c>
      <c r="AK19" s="63" t="s">
        <v>7</v>
      </c>
      <c r="AL19" s="63" t="s">
        <v>6</v>
      </c>
      <c r="AM19" s="63" t="s">
        <v>7</v>
      </c>
      <c r="AN19" s="63" t="s">
        <v>6</v>
      </c>
      <c r="AO19" s="63" t="s">
        <v>7</v>
      </c>
      <c r="AP19" s="63" t="s">
        <v>6</v>
      </c>
      <c r="AQ19" s="63" t="s">
        <v>7</v>
      </c>
      <c r="AR19" s="63" t="s">
        <v>6</v>
      </c>
      <c r="AS19" s="63" t="s">
        <v>7</v>
      </c>
      <c r="AT19" s="63" t="s">
        <v>6</v>
      </c>
      <c r="AU19" s="63" t="s">
        <v>7</v>
      </c>
      <c r="AV19" s="63" t="s">
        <v>6</v>
      </c>
      <c r="AW19" s="63" t="s">
        <v>7</v>
      </c>
      <c r="AX19" s="63" t="s">
        <v>6</v>
      </c>
      <c r="AY19" s="63" t="s">
        <v>7</v>
      </c>
      <c r="AZ19" s="63" t="s">
        <v>6</v>
      </c>
      <c r="BA19" s="63" t="s">
        <v>7</v>
      </c>
      <c r="BB19" s="63" t="s">
        <v>6</v>
      </c>
      <c r="BC19" s="63" t="s">
        <v>7</v>
      </c>
      <c r="BD19" s="49" t="s">
        <v>6</v>
      </c>
      <c r="BE19" s="49" t="s">
        <v>7</v>
      </c>
    </row>
    <row r="20" spans="1:57" s="60" customFormat="1">
      <c r="A20" s="70">
        <v>1</v>
      </c>
      <c r="B20" s="70">
        <v>2</v>
      </c>
      <c r="C20" s="70">
        <v>3</v>
      </c>
      <c r="D20" s="69" t="s">
        <v>318</v>
      </c>
      <c r="E20" s="69" t="s">
        <v>319</v>
      </c>
      <c r="F20" s="69" t="s">
        <v>320</v>
      </c>
      <c r="G20" s="69" t="s">
        <v>321</v>
      </c>
      <c r="H20" s="69" t="s">
        <v>322</v>
      </c>
      <c r="I20" s="69" t="s">
        <v>323</v>
      </c>
      <c r="J20" s="69" t="s">
        <v>324</v>
      </c>
      <c r="K20" s="69" t="s">
        <v>325</v>
      </c>
      <c r="L20" s="69" t="s">
        <v>326</v>
      </c>
      <c r="M20" s="69" t="s">
        <v>327</v>
      </c>
      <c r="N20" s="69" t="s">
        <v>328</v>
      </c>
      <c r="O20" s="69" t="s">
        <v>329</v>
      </c>
      <c r="P20" s="69" t="s">
        <v>330</v>
      </c>
      <c r="Q20" s="69" t="s">
        <v>331</v>
      </c>
      <c r="R20" s="69" t="s">
        <v>332</v>
      </c>
      <c r="S20" s="69" t="s">
        <v>333</v>
      </c>
      <c r="T20" s="69" t="s">
        <v>339</v>
      </c>
      <c r="U20" s="69" t="s">
        <v>340</v>
      </c>
      <c r="V20" s="69" t="s">
        <v>341</v>
      </c>
      <c r="W20" s="69" t="s">
        <v>342</v>
      </c>
      <c r="X20" s="69" t="s">
        <v>343</v>
      </c>
      <c r="Y20" s="69" t="s">
        <v>344</v>
      </c>
      <c r="Z20" s="69" t="s">
        <v>345</v>
      </c>
      <c r="AA20" s="69" t="s">
        <v>346</v>
      </c>
      <c r="AB20" s="69" t="s">
        <v>347</v>
      </c>
      <c r="AC20" s="69" t="s">
        <v>348</v>
      </c>
      <c r="AD20" s="69" t="s">
        <v>349</v>
      </c>
      <c r="AE20" s="69" t="s">
        <v>350</v>
      </c>
      <c r="AF20" s="69" t="s">
        <v>354</v>
      </c>
      <c r="AG20" s="69" t="s">
        <v>355</v>
      </c>
      <c r="AH20" s="69" t="s">
        <v>356</v>
      </c>
      <c r="AI20" s="69" t="s">
        <v>357</v>
      </c>
      <c r="AJ20" s="69" t="s">
        <v>358</v>
      </c>
      <c r="AK20" s="69" t="s">
        <v>359</v>
      </c>
      <c r="AL20" s="69" t="s">
        <v>362</v>
      </c>
      <c r="AM20" s="69" t="s">
        <v>363</v>
      </c>
      <c r="AN20" s="69" t="s">
        <v>364</v>
      </c>
      <c r="AO20" s="69" t="s">
        <v>365</v>
      </c>
      <c r="AP20" s="69" t="s">
        <v>369</v>
      </c>
      <c r="AQ20" s="69" t="s">
        <v>370</v>
      </c>
      <c r="AR20" s="69" t="s">
        <v>371</v>
      </c>
      <c r="AS20" s="69" t="s">
        <v>372</v>
      </c>
      <c r="AT20" s="69" t="s">
        <v>373</v>
      </c>
      <c r="AU20" s="69" t="s">
        <v>374</v>
      </c>
      <c r="AV20" s="69" t="s">
        <v>377</v>
      </c>
      <c r="AW20" s="69" t="s">
        <v>378</v>
      </c>
      <c r="AX20" s="69" t="s">
        <v>379</v>
      </c>
      <c r="AY20" s="69" t="s">
        <v>380</v>
      </c>
      <c r="AZ20" s="69" t="s">
        <v>382</v>
      </c>
      <c r="BA20" s="69" t="s">
        <v>383</v>
      </c>
      <c r="BB20" s="69" t="s">
        <v>382</v>
      </c>
      <c r="BC20" s="69" t="s">
        <v>383</v>
      </c>
      <c r="BD20" s="68" t="s">
        <v>94</v>
      </c>
      <c r="BE20" s="68" t="s">
        <v>257</v>
      </c>
    </row>
    <row r="21" spans="1:57" s="60" customFormat="1" ht="28.5">
      <c r="A21" s="72" t="s">
        <v>384</v>
      </c>
      <c r="B21" s="73" t="s">
        <v>31</v>
      </c>
      <c r="C21" s="85" t="s">
        <v>385</v>
      </c>
      <c r="D21" s="313">
        <f t="shared" ref="D21" si="0">D22+D23+D24+D25+D26+D27</f>
        <v>0</v>
      </c>
      <c r="E21" s="313">
        <f t="shared" ref="E21" si="1">E22+E23+E24+E25+E26+E27</f>
        <v>0</v>
      </c>
      <c r="F21" s="313">
        <f t="shared" ref="F21" si="2">F22+F23+F24+F25+F26+F27</f>
        <v>0</v>
      </c>
      <c r="G21" s="313">
        <f t="shared" ref="G21" si="3">G22+G23+G24+G25+G26+G27</f>
        <v>0</v>
      </c>
      <c r="H21" s="313">
        <f t="shared" ref="H21" si="4">H22+H23+H24+H25+H26+H27</f>
        <v>0</v>
      </c>
      <c r="I21" s="313">
        <f t="shared" ref="I21" si="5">I22+I23+I24+I25+I26+I27</f>
        <v>0</v>
      </c>
      <c r="J21" s="313">
        <f t="shared" ref="J21" si="6">J22+J23+J24+J25+J26+J27</f>
        <v>0</v>
      </c>
      <c r="K21" s="313">
        <f t="shared" ref="K21" si="7">K22+K23+K24+K25+K26+K27</f>
        <v>0</v>
      </c>
      <c r="L21" s="313">
        <f t="shared" ref="L21" si="8">L22+L23+L24+L25+L26+L27</f>
        <v>2.2000000000000002</v>
      </c>
      <c r="M21" s="313">
        <f t="shared" ref="M21" si="9">M22+M23+M24+M25+M26+M27</f>
        <v>3.8929999999999998</v>
      </c>
      <c r="N21" s="313">
        <f t="shared" ref="N21" si="10">N22+N23+N24+N25+N26+N27</f>
        <v>0</v>
      </c>
      <c r="O21" s="313">
        <f t="shared" ref="O21" si="11">O22+O23+O24+O25+O26+O27</f>
        <v>0</v>
      </c>
      <c r="P21" s="313">
        <f t="shared" ref="P21" si="12">P22+P23+P24+P25+P26+P27</f>
        <v>0</v>
      </c>
      <c r="Q21" s="313">
        <f t="shared" ref="Q21" si="13">Q22+Q23+Q24+Q25+Q26+Q27</f>
        <v>0</v>
      </c>
      <c r="R21" s="313">
        <f t="shared" ref="R21" si="14">R22+R23+R24+R25+R26+R27</f>
        <v>0</v>
      </c>
      <c r="S21" s="313">
        <f t="shared" ref="S21" si="15">S22+S23+S24+S25+S26+S27</f>
        <v>0</v>
      </c>
      <c r="T21" s="313">
        <f t="shared" ref="T21" si="16">T22+T23+T24+T25+T26+T27</f>
        <v>0</v>
      </c>
      <c r="U21" s="313">
        <f t="shared" ref="U21" si="17">U22+U23+U24+U25+U26+U27</f>
        <v>0</v>
      </c>
      <c r="V21" s="313">
        <f t="shared" ref="V21" si="18">V22+V23+V24+V25+V26+V27</f>
        <v>0.79999999999999993</v>
      </c>
      <c r="W21" s="313">
        <f t="shared" ref="W21" si="19">W22+W23+W24+W25+W26+W27</f>
        <v>1.1000000000000001</v>
      </c>
      <c r="X21" s="313">
        <f t="shared" ref="X21" si="20">X22+X23+X24+X25+X26+X27</f>
        <v>13.525</v>
      </c>
      <c r="Y21" s="313">
        <f t="shared" ref="Y21" si="21">Y22+Y23+Y24+Y25+Y26+Y27</f>
        <v>14.582000000000001</v>
      </c>
      <c r="Z21" s="313">
        <f t="shared" ref="Z21" si="22">Z22+Z23+Z24+Z25+Z26+Z27</f>
        <v>0</v>
      </c>
      <c r="AA21" s="313">
        <f t="shared" ref="AA21" si="23">AA22+AA23+AA24+AA25+AA26+AA27</f>
        <v>0</v>
      </c>
      <c r="AB21" s="313">
        <f t="shared" ref="AB21" si="24">AB22+AB23+AB24+AB25+AB26+AB27</f>
        <v>0</v>
      </c>
      <c r="AC21" s="313">
        <f t="shared" ref="AC21" si="25">AC22+AC23+AC24+AC25+AC26+AC27</f>
        <v>0</v>
      </c>
      <c r="AD21" s="313">
        <f t="shared" ref="AD21" si="26">AD22+AD23+AD24+AD25+AD26+AD27</f>
        <v>0</v>
      </c>
      <c r="AE21" s="313">
        <f t="shared" ref="AE21" si="27">AE22+AE23+AE24+AE25+AE26+AE27</f>
        <v>0</v>
      </c>
      <c r="AF21" s="313">
        <f t="shared" ref="AF21" si="28">AF22+AF23+AF24+AF25+AF26+AF27</f>
        <v>0</v>
      </c>
      <c r="AG21" s="313">
        <f t="shared" ref="AG21" si="29">AG22+AG23+AG24+AG25+AG26+AG27</f>
        <v>0</v>
      </c>
      <c r="AH21" s="313">
        <f t="shared" ref="AH21" si="30">AH22+AH23+AH24+AH25+AH26+AH27</f>
        <v>0</v>
      </c>
      <c r="AI21" s="313">
        <f t="shared" ref="AI21" si="31">AI22+AI23+AI24+AI25+AI26+AI27</f>
        <v>0</v>
      </c>
      <c r="AJ21" s="313">
        <f t="shared" ref="AJ21" si="32">AJ22+AJ23+AJ24+AJ25+AJ26+AJ27</f>
        <v>0</v>
      </c>
      <c r="AK21" s="313">
        <f t="shared" ref="AK21" si="33">AK22+AK23+AK24+AK25+AK26+AK27</f>
        <v>0</v>
      </c>
      <c r="AL21" s="313">
        <f t="shared" ref="AL21" si="34">AL22+AL23+AL24+AL25+AL26+AL27</f>
        <v>0</v>
      </c>
      <c r="AM21" s="313">
        <f t="shared" ref="AM21" si="35">AM22+AM23+AM24+AM25+AM26+AM27</f>
        <v>0</v>
      </c>
      <c r="AN21" s="313">
        <f t="shared" ref="AN21" si="36">AN22+AN23+AN24+AN25+AN26+AN27</f>
        <v>0</v>
      </c>
      <c r="AO21" s="313">
        <f t="shared" ref="AO21" si="37">AO22+AO23+AO24+AO25+AO26+AO27</f>
        <v>0</v>
      </c>
      <c r="AP21" s="313">
        <f t="shared" ref="AP21" si="38">AP22+AP23+AP24+AP25+AP26+AP27</f>
        <v>0</v>
      </c>
      <c r="AQ21" s="313">
        <f t="shared" ref="AQ21" si="39">AQ22+AQ23+AQ24+AQ25+AQ26+AQ27</f>
        <v>0</v>
      </c>
      <c r="AR21" s="313">
        <f t="shared" ref="AR21" si="40">AR22+AR23+AR24+AR25+AR26+AR27</f>
        <v>0</v>
      </c>
      <c r="AS21" s="313">
        <f t="shared" ref="AS21" si="41">AS22+AS23+AS24+AS25+AS26+AS27</f>
        <v>0</v>
      </c>
      <c r="AT21" s="313">
        <f t="shared" ref="AT21" si="42">AT22+AT23+AT24+AT25+AT26+AT27</f>
        <v>0</v>
      </c>
      <c r="AU21" s="313">
        <f t="shared" ref="AU21" si="43">AU22+AU23+AU24+AU25+AU26+AU27</f>
        <v>0</v>
      </c>
      <c r="AV21" s="313">
        <f t="shared" ref="AV21" si="44">AV22+AV23+AV24+AV25+AV26+AV27</f>
        <v>0</v>
      </c>
      <c r="AW21" s="313">
        <f t="shared" ref="AW21" si="45">AW22+AW23+AW24+AW25+AW26+AW27</f>
        <v>0</v>
      </c>
      <c r="AX21" s="313">
        <f t="shared" ref="AX21:AY21" si="46">AX22+AX23+AX24+AX25+AX26+AX27</f>
        <v>0</v>
      </c>
      <c r="AY21" s="313">
        <f t="shared" si="46"/>
        <v>0</v>
      </c>
      <c r="AZ21" s="313">
        <f t="shared" ref="AZ21" si="47">AZ22+AZ23+AZ24+AZ25+AZ26+AZ27</f>
        <v>0</v>
      </c>
      <c r="BA21" s="313">
        <f t="shared" ref="BA21" si="48">BA22+BA23+BA24+BA25+BA26+BA27</f>
        <v>0</v>
      </c>
      <c r="BB21" s="313">
        <f t="shared" ref="BB21" si="49">BB22+BB23+BB24+BB25+BB26+BB27</f>
        <v>0</v>
      </c>
      <c r="BC21" s="313">
        <f t="shared" ref="BC21" si="50">BC22+BC23+BC24+BC25+BC26+BC27</f>
        <v>0</v>
      </c>
      <c r="BD21" s="68"/>
      <c r="BE21" s="68"/>
    </row>
    <row r="22" spans="1:57" s="60" customFormat="1" ht="15.75">
      <c r="A22" s="307" t="s">
        <v>386</v>
      </c>
      <c r="B22" s="76" t="s">
        <v>387</v>
      </c>
      <c r="C22" s="281" t="s">
        <v>385</v>
      </c>
      <c r="D22" s="313">
        <v>0</v>
      </c>
      <c r="E22" s="313">
        <v>0</v>
      </c>
      <c r="F22" s="313">
        <v>0</v>
      </c>
      <c r="G22" s="313">
        <v>0</v>
      </c>
      <c r="H22" s="313">
        <v>0</v>
      </c>
      <c r="I22" s="313">
        <v>0</v>
      </c>
      <c r="J22" s="313">
        <v>0</v>
      </c>
      <c r="K22" s="313">
        <v>0</v>
      </c>
      <c r="L22" s="313">
        <f>L29</f>
        <v>2.2000000000000002</v>
      </c>
      <c r="M22" s="313">
        <f>M29</f>
        <v>3.8929999999999998</v>
      </c>
      <c r="N22" s="313">
        <v>0</v>
      </c>
      <c r="O22" s="313">
        <v>0</v>
      </c>
      <c r="P22" s="313">
        <v>0</v>
      </c>
      <c r="Q22" s="313">
        <v>0</v>
      </c>
      <c r="R22" s="313">
        <v>0</v>
      </c>
      <c r="S22" s="313">
        <v>0</v>
      </c>
      <c r="T22" s="313">
        <v>0</v>
      </c>
      <c r="U22" s="313">
        <v>0</v>
      </c>
      <c r="V22" s="313">
        <v>0</v>
      </c>
      <c r="W22" s="313">
        <v>0</v>
      </c>
      <c r="X22" s="313">
        <v>0</v>
      </c>
      <c r="Y22" s="313">
        <v>0</v>
      </c>
      <c r="Z22" s="313">
        <v>0</v>
      </c>
      <c r="AA22" s="313">
        <v>0</v>
      </c>
      <c r="AB22" s="313">
        <v>0</v>
      </c>
      <c r="AC22" s="313">
        <v>0</v>
      </c>
      <c r="AD22" s="313">
        <v>0</v>
      </c>
      <c r="AE22" s="313">
        <v>0</v>
      </c>
      <c r="AF22" s="313">
        <v>0</v>
      </c>
      <c r="AG22" s="313">
        <v>0</v>
      </c>
      <c r="AH22" s="313">
        <v>0</v>
      </c>
      <c r="AI22" s="313">
        <v>0</v>
      </c>
      <c r="AJ22" s="313">
        <v>0</v>
      </c>
      <c r="AK22" s="313">
        <v>0</v>
      </c>
      <c r="AL22" s="313">
        <v>0</v>
      </c>
      <c r="AM22" s="313">
        <v>0</v>
      </c>
      <c r="AN22" s="313">
        <v>0</v>
      </c>
      <c r="AO22" s="313">
        <v>0</v>
      </c>
      <c r="AP22" s="313">
        <v>0</v>
      </c>
      <c r="AQ22" s="313">
        <v>0</v>
      </c>
      <c r="AR22" s="313">
        <v>0</v>
      </c>
      <c r="AS22" s="313">
        <v>0</v>
      </c>
      <c r="AT22" s="313">
        <v>0</v>
      </c>
      <c r="AU22" s="313">
        <v>0</v>
      </c>
      <c r="AV22" s="313">
        <v>0</v>
      </c>
      <c r="AW22" s="313">
        <v>0</v>
      </c>
      <c r="AX22" s="313">
        <f>AX30</f>
        <v>0</v>
      </c>
      <c r="AY22" s="313">
        <f>AY30</f>
        <v>0</v>
      </c>
      <c r="AZ22" s="313">
        <v>0</v>
      </c>
      <c r="BA22" s="313">
        <v>0</v>
      </c>
      <c r="BB22" s="313">
        <v>0</v>
      </c>
      <c r="BC22" s="313">
        <v>0</v>
      </c>
      <c r="BD22" s="68"/>
      <c r="BE22" s="68"/>
    </row>
    <row r="23" spans="1:57" s="60" customFormat="1" ht="28.5">
      <c r="A23" s="75" t="s">
        <v>388</v>
      </c>
      <c r="B23" s="306" t="s">
        <v>389</v>
      </c>
      <c r="C23" s="281" t="s">
        <v>385</v>
      </c>
      <c r="D23" s="313">
        <f t="shared" ref="D23" si="51">D45</f>
        <v>0</v>
      </c>
      <c r="E23" s="313">
        <f t="shared" ref="E23:BC23" si="52">E45</f>
        <v>0</v>
      </c>
      <c r="F23" s="313">
        <f t="shared" si="52"/>
        <v>0</v>
      </c>
      <c r="G23" s="313">
        <f t="shared" si="52"/>
        <v>0</v>
      </c>
      <c r="H23" s="313">
        <f t="shared" si="52"/>
        <v>0</v>
      </c>
      <c r="I23" s="313">
        <f t="shared" si="52"/>
        <v>0</v>
      </c>
      <c r="J23" s="313">
        <f t="shared" si="52"/>
        <v>0</v>
      </c>
      <c r="K23" s="313">
        <f t="shared" si="52"/>
        <v>0</v>
      </c>
      <c r="L23" s="313">
        <f t="shared" si="52"/>
        <v>0</v>
      </c>
      <c r="M23" s="313">
        <f t="shared" si="52"/>
        <v>0</v>
      </c>
      <c r="N23" s="313">
        <f t="shared" si="52"/>
        <v>0</v>
      </c>
      <c r="O23" s="313">
        <f t="shared" si="52"/>
        <v>0</v>
      </c>
      <c r="P23" s="313">
        <f t="shared" si="52"/>
        <v>0</v>
      </c>
      <c r="Q23" s="313">
        <f t="shared" si="52"/>
        <v>0</v>
      </c>
      <c r="R23" s="313">
        <f t="shared" si="52"/>
        <v>0</v>
      </c>
      <c r="S23" s="313">
        <f t="shared" si="52"/>
        <v>0</v>
      </c>
      <c r="T23" s="313">
        <f t="shared" si="52"/>
        <v>0</v>
      </c>
      <c r="U23" s="313">
        <f t="shared" si="52"/>
        <v>0</v>
      </c>
      <c r="V23" s="313">
        <f t="shared" si="52"/>
        <v>0</v>
      </c>
      <c r="W23" s="313">
        <f t="shared" si="52"/>
        <v>0</v>
      </c>
      <c r="X23" s="313">
        <f t="shared" si="52"/>
        <v>9.6050000000000004</v>
      </c>
      <c r="Y23" s="313">
        <f t="shared" si="52"/>
        <v>10.482000000000001</v>
      </c>
      <c r="Z23" s="313">
        <f t="shared" si="52"/>
        <v>0</v>
      </c>
      <c r="AA23" s="313">
        <f t="shared" si="52"/>
        <v>0</v>
      </c>
      <c r="AB23" s="313">
        <f t="shared" si="52"/>
        <v>0</v>
      </c>
      <c r="AC23" s="313">
        <f t="shared" si="52"/>
        <v>0</v>
      </c>
      <c r="AD23" s="313">
        <f t="shared" si="52"/>
        <v>0</v>
      </c>
      <c r="AE23" s="313">
        <f t="shared" si="52"/>
        <v>0</v>
      </c>
      <c r="AF23" s="313">
        <f t="shared" si="52"/>
        <v>0</v>
      </c>
      <c r="AG23" s="313">
        <f t="shared" si="52"/>
        <v>0</v>
      </c>
      <c r="AH23" s="313">
        <f t="shared" si="52"/>
        <v>0</v>
      </c>
      <c r="AI23" s="313">
        <f t="shared" si="52"/>
        <v>0</v>
      </c>
      <c r="AJ23" s="313">
        <f t="shared" si="52"/>
        <v>0</v>
      </c>
      <c r="AK23" s="313">
        <f t="shared" si="52"/>
        <v>0</v>
      </c>
      <c r="AL23" s="313">
        <f t="shared" si="52"/>
        <v>0</v>
      </c>
      <c r="AM23" s="313">
        <f t="shared" si="52"/>
        <v>0</v>
      </c>
      <c r="AN23" s="313">
        <f t="shared" si="52"/>
        <v>0</v>
      </c>
      <c r="AO23" s="313">
        <f t="shared" si="52"/>
        <v>0</v>
      </c>
      <c r="AP23" s="313">
        <f t="shared" si="52"/>
        <v>0</v>
      </c>
      <c r="AQ23" s="313">
        <f t="shared" si="52"/>
        <v>0</v>
      </c>
      <c r="AR23" s="313">
        <f t="shared" si="52"/>
        <v>0</v>
      </c>
      <c r="AS23" s="313">
        <f t="shared" si="52"/>
        <v>0</v>
      </c>
      <c r="AT23" s="313">
        <f t="shared" si="52"/>
        <v>0</v>
      </c>
      <c r="AU23" s="313">
        <f t="shared" si="52"/>
        <v>0</v>
      </c>
      <c r="AV23" s="313">
        <f t="shared" si="52"/>
        <v>0</v>
      </c>
      <c r="AW23" s="313">
        <f t="shared" si="52"/>
        <v>0</v>
      </c>
      <c r="AX23" s="313">
        <f t="shared" si="52"/>
        <v>0</v>
      </c>
      <c r="AY23" s="313">
        <f t="shared" si="52"/>
        <v>0</v>
      </c>
      <c r="AZ23" s="313">
        <f t="shared" si="52"/>
        <v>0</v>
      </c>
      <c r="BA23" s="313">
        <f t="shared" si="52"/>
        <v>0</v>
      </c>
      <c r="BB23" s="313">
        <f t="shared" si="52"/>
        <v>0</v>
      </c>
      <c r="BC23" s="313">
        <f t="shared" si="52"/>
        <v>0</v>
      </c>
      <c r="BD23" s="68"/>
      <c r="BE23" s="68"/>
    </row>
    <row r="24" spans="1:57" s="60" customFormat="1" ht="57">
      <c r="A24" s="75" t="s">
        <v>390</v>
      </c>
      <c r="B24" s="306" t="s">
        <v>391</v>
      </c>
      <c r="C24" s="281" t="s">
        <v>385</v>
      </c>
      <c r="D24" s="313">
        <v>0</v>
      </c>
      <c r="E24" s="313">
        <v>0</v>
      </c>
      <c r="F24" s="313">
        <v>0</v>
      </c>
      <c r="G24" s="313">
        <v>0</v>
      </c>
      <c r="H24" s="313">
        <v>0</v>
      </c>
      <c r="I24" s="313">
        <v>0</v>
      </c>
      <c r="J24" s="313">
        <v>0</v>
      </c>
      <c r="K24" s="313">
        <v>0</v>
      </c>
      <c r="L24" s="313">
        <v>0</v>
      </c>
      <c r="M24" s="313">
        <v>0</v>
      </c>
      <c r="N24" s="313">
        <v>0</v>
      </c>
      <c r="O24" s="313">
        <v>0</v>
      </c>
      <c r="P24" s="313">
        <v>0</v>
      </c>
      <c r="Q24" s="313">
        <v>0</v>
      </c>
      <c r="R24" s="313">
        <v>0</v>
      </c>
      <c r="S24" s="313">
        <v>0</v>
      </c>
      <c r="T24" s="313">
        <v>0</v>
      </c>
      <c r="U24" s="313">
        <v>0</v>
      </c>
      <c r="V24" s="313">
        <v>0</v>
      </c>
      <c r="W24" s="313">
        <v>0</v>
      </c>
      <c r="X24" s="313">
        <v>0</v>
      </c>
      <c r="Y24" s="313">
        <v>0</v>
      </c>
      <c r="Z24" s="313">
        <v>0</v>
      </c>
      <c r="AA24" s="313">
        <v>0</v>
      </c>
      <c r="AB24" s="313">
        <v>0</v>
      </c>
      <c r="AC24" s="313">
        <v>0</v>
      </c>
      <c r="AD24" s="313">
        <v>0</v>
      </c>
      <c r="AE24" s="313">
        <v>0</v>
      </c>
      <c r="AF24" s="313">
        <v>0</v>
      </c>
      <c r="AG24" s="313">
        <v>0</v>
      </c>
      <c r="AH24" s="313">
        <v>0</v>
      </c>
      <c r="AI24" s="313">
        <v>0</v>
      </c>
      <c r="AJ24" s="313">
        <v>0</v>
      </c>
      <c r="AK24" s="313">
        <v>0</v>
      </c>
      <c r="AL24" s="313">
        <v>0</v>
      </c>
      <c r="AM24" s="313">
        <v>0</v>
      </c>
      <c r="AN24" s="313">
        <v>0</v>
      </c>
      <c r="AO24" s="313">
        <v>0</v>
      </c>
      <c r="AP24" s="313">
        <v>0</v>
      </c>
      <c r="AQ24" s="313">
        <v>0</v>
      </c>
      <c r="AR24" s="313">
        <v>0</v>
      </c>
      <c r="AS24" s="313">
        <v>0</v>
      </c>
      <c r="AT24" s="313">
        <v>0</v>
      </c>
      <c r="AU24" s="313">
        <v>0</v>
      </c>
      <c r="AV24" s="313">
        <v>0</v>
      </c>
      <c r="AW24" s="313">
        <v>0</v>
      </c>
      <c r="AX24" s="313">
        <v>0</v>
      </c>
      <c r="AY24" s="313">
        <v>0</v>
      </c>
      <c r="AZ24" s="313">
        <v>0</v>
      </c>
      <c r="BA24" s="313">
        <v>0</v>
      </c>
      <c r="BB24" s="313">
        <v>0</v>
      </c>
      <c r="BC24" s="313">
        <v>0</v>
      </c>
      <c r="BD24" s="68"/>
      <c r="BE24" s="68"/>
    </row>
    <row r="25" spans="1:57" s="60" customFormat="1" ht="28.5">
      <c r="A25" s="75" t="s">
        <v>392</v>
      </c>
      <c r="B25" s="76" t="s">
        <v>393</v>
      </c>
      <c r="C25" s="281" t="s">
        <v>385</v>
      </c>
      <c r="D25" s="313">
        <f t="shared" ref="D25" si="53">D73</f>
        <v>0</v>
      </c>
      <c r="E25" s="313">
        <f t="shared" ref="E25:BC25" si="54">E73</f>
        <v>0</v>
      </c>
      <c r="F25" s="313">
        <f t="shared" si="54"/>
        <v>0</v>
      </c>
      <c r="G25" s="313">
        <f t="shared" si="54"/>
        <v>0</v>
      </c>
      <c r="H25" s="313">
        <f t="shared" si="54"/>
        <v>0</v>
      </c>
      <c r="I25" s="313">
        <f t="shared" si="54"/>
        <v>0</v>
      </c>
      <c r="J25" s="313">
        <f t="shared" si="54"/>
        <v>0</v>
      </c>
      <c r="K25" s="313">
        <f t="shared" si="54"/>
        <v>0</v>
      </c>
      <c r="L25" s="313">
        <f t="shared" si="54"/>
        <v>0</v>
      </c>
      <c r="M25" s="313">
        <f t="shared" si="54"/>
        <v>0</v>
      </c>
      <c r="N25" s="313">
        <f t="shared" si="54"/>
        <v>0</v>
      </c>
      <c r="O25" s="313">
        <f t="shared" si="54"/>
        <v>0</v>
      </c>
      <c r="P25" s="313">
        <f t="shared" si="54"/>
        <v>0</v>
      </c>
      <c r="Q25" s="313">
        <f t="shared" si="54"/>
        <v>0</v>
      </c>
      <c r="R25" s="313">
        <f t="shared" si="54"/>
        <v>0</v>
      </c>
      <c r="S25" s="313">
        <f t="shared" si="54"/>
        <v>0</v>
      </c>
      <c r="T25" s="313">
        <f t="shared" si="54"/>
        <v>0</v>
      </c>
      <c r="U25" s="313">
        <f t="shared" si="54"/>
        <v>0</v>
      </c>
      <c r="V25" s="313">
        <f t="shared" si="54"/>
        <v>0.79999999999999993</v>
      </c>
      <c r="W25" s="313">
        <f t="shared" si="54"/>
        <v>1.1000000000000001</v>
      </c>
      <c r="X25" s="313">
        <f t="shared" si="54"/>
        <v>3.92</v>
      </c>
      <c r="Y25" s="313">
        <f t="shared" si="54"/>
        <v>4.0999999999999996</v>
      </c>
      <c r="Z25" s="313">
        <f t="shared" si="54"/>
        <v>0</v>
      </c>
      <c r="AA25" s="313">
        <f t="shared" si="54"/>
        <v>0</v>
      </c>
      <c r="AB25" s="313">
        <f t="shared" si="54"/>
        <v>0</v>
      </c>
      <c r="AC25" s="313">
        <f t="shared" si="54"/>
        <v>0</v>
      </c>
      <c r="AD25" s="313">
        <f t="shared" si="54"/>
        <v>0</v>
      </c>
      <c r="AE25" s="313">
        <f t="shared" si="54"/>
        <v>0</v>
      </c>
      <c r="AF25" s="313">
        <f t="shared" si="54"/>
        <v>0</v>
      </c>
      <c r="AG25" s="313">
        <f t="shared" si="54"/>
        <v>0</v>
      </c>
      <c r="AH25" s="313">
        <f t="shared" si="54"/>
        <v>0</v>
      </c>
      <c r="AI25" s="313">
        <f t="shared" si="54"/>
        <v>0</v>
      </c>
      <c r="AJ25" s="313">
        <f t="shared" si="54"/>
        <v>0</v>
      </c>
      <c r="AK25" s="313">
        <f t="shared" si="54"/>
        <v>0</v>
      </c>
      <c r="AL25" s="313">
        <f t="shared" si="54"/>
        <v>0</v>
      </c>
      <c r="AM25" s="313">
        <f t="shared" si="54"/>
        <v>0</v>
      </c>
      <c r="AN25" s="313">
        <f t="shared" si="54"/>
        <v>0</v>
      </c>
      <c r="AO25" s="313">
        <f t="shared" si="54"/>
        <v>0</v>
      </c>
      <c r="AP25" s="313">
        <f t="shared" si="54"/>
        <v>0</v>
      </c>
      <c r="AQ25" s="313">
        <f t="shared" si="54"/>
        <v>0</v>
      </c>
      <c r="AR25" s="313">
        <f t="shared" si="54"/>
        <v>0</v>
      </c>
      <c r="AS25" s="313">
        <f t="shared" si="54"/>
        <v>0</v>
      </c>
      <c r="AT25" s="313">
        <f t="shared" si="54"/>
        <v>0</v>
      </c>
      <c r="AU25" s="313">
        <f t="shared" si="54"/>
        <v>0</v>
      </c>
      <c r="AV25" s="313">
        <f t="shared" si="54"/>
        <v>0</v>
      </c>
      <c r="AW25" s="313">
        <f t="shared" si="54"/>
        <v>0</v>
      </c>
      <c r="AX25" s="313">
        <f t="shared" si="54"/>
        <v>0</v>
      </c>
      <c r="AY25" s="313">
        <f t="shared" si="54"/>
        <v>0</v>
      </c>
      <c r="AZ25" s="313">
        <f t="shared" si="54"/>
        <v>0</v>
      </c>
      <c r="BA25" s="313">
        <f t="shared" si="54"/>
        <v>0</v>
      </c>
      <c r="BB25" s="313">
        <f t="shared" si="54"/>
        <v>0</v>
      </c>
      <c r="BC25" s="313">
        <f t="shared" si="54"/>
        <v>0</v>
      </c>
      <c r="BD25" s="68"/>
      <c r="BE25" s="68"/>
    </row>
    <row r="26" spans="1:57" s="60" customFormat="1" ht="28.5">
      <c r="A26" s="75" t="s">
        <v>394</v>
      </c>
      <c r="B26" s="76" t="s">
        <v>395</v>
      </c>
      <c r="C26" s="281" t="s">
        <v>385</v>
      </c>
      <c r="D26" s="313">
        <v>0</v>
      </c>
      <c r="E26" s="313">
        <v>0</v>
      </c>
      <c r="F26" s="313">
        <v>0</v>
      </c>
      <c r="G26" s="313">
        <v>0</v>
      </c>
      <c r="H26" s="313">
        <v>0</v>
      </c>
      <c r="I26" s="313">
        <v>0</v>
      </c>
      <c r="J26" s="313">
        <v>0</v>
      </c>
      <c r="K26" s="313">
        <v>0</v>
      </c>
      <c r="L26" s="313">
        <v>0</v>
      </c>
      <c r="M26" s="313">
        <v>0</v>
      </c>
      <c r="N26" s="313">
        <v>0</v>
      </c>
      <c r="O26" s="313">
        <v>0</v>
      </c>
      <c r="P26" s="313">
        <v>0</v>
      </c>
      <c r="Q26" s="313">
        <v>0</v>
      </c>
      <c r="R26" s="313">
        <v>0</v>
      </c>
      <c r="S26" s="313">
        <v>0</v>
      </c>
      <c r="T26" s="313">
        <v>0</v>
      </c>
      <c r="U26" s="313">
        <v>0</v>
      </c>
      <c r="V26" s="313">
        <v>0</v>
      </c>
      <c r="W26" s="313">
        <v>0</v>
      </c>
      <c r="X26" s="313">
        <v>0</v>
      </c>
      <c r="Y26" s="313">
        <v>0</v>
      </c>
      <c r="Z26" s="313">
        <v>0</v>
      </c>
      <c r="AA26" s="313">
        <v>0</v>
      </c>
      <c r="AB26" s="313">
        <v>0</v>
      </c>
      <c r="AC26" s="313">
        <v>0</v>
      </c>
      <c r="AD26" s="313">
        <v>0</v>
      </c>
      <c r="AE26" s="313">
        <v>0</v>
      </c>
      <c r="AF26" s="313">
        <v>0</v>
      </c>
      <c r="AG26" s="313">
        <v>0</v>
      </c>
      <c r="AH26" s="313">
        <v>0</v>
      </c>
      <c r="AI26" s="313">
        <v>0</v>
      </c>
      <c r="AJ26" s="313">
        <v>0</v>
      </c>
      <c r="AK26" s="313">
        <v>0</v>
      </c>
      <c r="AL26" s="313">
        <v>0</v>
      </c>
      <c r="AM26" s="313">
        <v>0</v>
      </c>
      <c r="AN26" s="313">
        <v>0</v>
      </c>
      <c r="AO26" s="313">
        <v>0</v>
      </c>
      <c r="AP26" s="313">
        <v>0</v>
      </c>
      <c r="AQ26" s="313">
        <v>0</v>
      </c>
      <c r="AR26" s="313">
        <v>0</v>
      </c>
      <c r="AS26" s="313">
        <v>0</v>
      </c>
      <c r="AT26" s="313">
        <v>0</v>
      </c>
      <c r="AU26" s="313">
        <v>0</v>
      </c>
      <c r="AV26" s="313">
        <v>0</v>
      </c>
      <c r="AW26" s="313">
        <v>0</v>
      </c>
      <c r="AX26" s="313">
        <v>0</v>
      </c>
      <c r="AY26" s="313">
        <v>0</v>
      </c>
      <c r="AZ26" s="313">
        <v>0</v>
      </c>
      <c r="BA26" s="313">
        <v>0</v>
      </c>
      <c r="BB26" s="313">
        <v>0</v>
      </c>
      <c r="BC26" s="313">
        <v>0</v>
      </c>
      <c r="BD26" s="68"/>
      <c r="BE26" s="68"/>
    </row>
    <row r="27" spans="1:57" s="60" customFormat="1" ht="15.75">
      <c r="A27" s="75" t="s">
        <v>396</v>
      </c>
      <c r="B27" s="76" t="s">
        <v>397</v>
      </c>
      <c r="C27" s="281" t="s">
        <v>385</v>
      </c>
      <c r="D27" s="313">
        <v>0</v>
      </c>
      <c r="E27" s="313">
        <v>0</v>
      </c>
      <c r="F27" s="313">
        <v>0</v>
      </c>
      <c r="G27" s="313">
        <v>0</v>
      </c>
      <c r="H27" s="313">
        <v>0</v>
      </c>
      <c r="I27" s="313">
        <v>0</v>
      </c>
      <c r="J27" s="313">
        <v>0</v>
      </c>
      <c r="K27" s="313">
        <v>0</v>
      </c>
      <c r="L27" s="313">
        <v>0</v>
      </c>
      <c r="M27" s="313">
        <v>0</v>
      </c>
      <c r="N27" s="313">
        <v>0</v>
      </c>
      <c r="O27" s="313">
        <v>0</v>
      </c>
      <c r="P27" s="313">
        <v>0</v>
      </c>
      <c r="Q27" s="313">
        <v>0</v>
      </c>
      <c r="R27" s="313">
        <v>0</v>
      </c>
      <c r="S27" s="313">
        <v>0</v>
      </c>
      <c r="T27" s="313">
        <v>0</v>
      </c>
      <c r="U27" s="313">
        <v>0</v>
      </c>
      <c r="V27" s="313">
        <v>0</v>
      </c>
      <c r="W27" s="313">
        <v>0</v>
      </c>
      <c r="X27" s="313">
        <v>0</v>
      </c>
      <c r="Y27" s="313">
        <v>0</v>
      </c>
      <c r="Z27" s="313">
        <v>0</v>
      </c>
      <c r="AA27" s="313">
        <v>0</v>
      </c>
      <c r="AB27" s="313">
        <v>0</v>
      </c>
      <c r="AC27" s="313">
        <v>0</v>
      </c>
      <c r="AD27" s="313">
        <v>0</v>
      </c>
      <c r="AE27" s="313">
        <v>0</v>
      </c>
      <c r="AF27" s="313">
        <v>0</v>
      </c>
      <c r="AG27" s="313">
        <v>0</v>
      </c>
      <c r="AH27" s="313">
        <v>0</v>
      </c>
      <c r="AI27" s="313">
        <v>0</v>
      </c>
      <c r="AJ27" s="313">
        <v>0</v>
      </c>
      <c r="AK27" s="313">
        <v>0</v>
      </c>
      <c r="AL27" s="313">
        <v>0</v>
      </c>
      <c r="AM27" s="313">
        <v>0</v>
      </c>
      <c r="AN27" s="313">
        <v>0</v>
      </c>
      <c r="AO27" s="313">
        <v>0</v>
      </c>
      <c r="AP27" s="313">
        <v>0</v>
      </c>
      <c r="AQ27" s="313">
        <v>0</v>
      </c>
      <c r="AR27" s="313">
        <v>0</v>
      </c>
      <c r="AS27" s="313">
        <v>0</v>
      </c>
      <c r="AT27" s="313">
        <v>0</v>
      </c>
      <c r="AU27" s="313">
        <v>0</v>
      </c>
      <c r="AV27" s="313">
        <v>0</v>
      </c>
      <c r="AW27" s="313">
        <v>0</v>
      </c>
      <c r="AX27" s="313">
        <v>0</v>
      </c>
      <c r="AY27" s="313">
        <v>0</v>
      </c>
      <c r="AZ27" s="313">
        <v>0</v>
      </c>
      <c r="BA27" s="313">
        <v>0</v>
      </c>
      <c r="BB27" s="313">
        <v>0</v>
      </c>
      <c r="BC27" s="313">
        <v>0</v>
      </c>
      <c r="BD27" s="68"/>
      <c r="BE27" s="68"/>
    </row>
    <row r="28" spans="1:57" s="60" customFormat="1" ht="15.75">
      <c r="A28" s="75" t="s">
        <v>398</v>
      </c>
      <c r="B28" s="76" t="s">
        <v>399</v>
      </c>
      <c r="C28" s="281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68"/>
      <c r="BE28" s="68"/>
    </row>
    <row r="29" spans="1:57" s="60" customFormat="1" ht="42.75" customHeight="1">
      <c r="A29" s="356" t="s">
        <v>477</v>
      </c>
      <c r="B29" s="357" t="s">
        <v>1131</v>
      </c>
      <c r="C29" s="358" t="s">
        <v>385</v>
      </c>
      <c r="D29" s="408">
        <v>0</v>
      </c>
      <c r="E29" s="408">
        <v>0</v>
      </c>
      <c r="F29" s="408">
        <v>0</v>
      </c>
      <c r="G29" s="408">
        <v>0</v>
      </c>
      <c r="H29" s="408">
        <v>0</v>
      </c>
      <c r="I29" s="408">
        <v>0</v>
      </c>
      <c r="J29" s="408">
        <v>0</v>
      </c>
      <c r="K29" s="408">
        <v>0</v>
      </c>
      <c r="L29" s="408">
        <f>L30+L34+L37+L42</f>
        <v>2.2000000000000002</v>
      </c>
      <c r="M29" s="408">
        <f>M30+M34+M37+M42</f>
        <v>3.8929999999999998</v>
      </c>
      <c r="N29" s="408">
        <v>0</v>
      </c>
      <c r="O29" s="408">
        <v>0</v>
      </c>
      <c r="P29" s="408">
        <v>0</v>
      </c>
      <c r="Q29" s="408">
        <v>0</v>
      </c>
      <c r="R29" s="408">
        <v>0</v>
      </c>
      <c r="S29" s="408">
        <v>0</v>
      </c>
      <c r="T29" s="408">
        <v>0</v>
      </c>
      <c r="U29" s="408">
        <v>0</v>
      </c>
      <c r="V29" s="408">
        <v>0</v>
      </c>
      <c r="W29" s="408">
        <v>0</v>
      </c>
      <c r="X29" s="408">
        <v>0</v>
      </c>
      <c r="Y29" s="408">
        <v>0</v>
      </c>
      <c r="Z29" s="408">
        <v>0</v>
      </c>
      <c r="AA29" s="408">
        <v>0</v>
      </c>
      <c r="AB29" s="408">
        <v>0</v>
      </c>
      <c r="AC29" s="408">
        <v>0</v>
      </c>
      <c r="AD29" s="408">
        <v>0</v>
      </c>
      <c r="AE29" s="408">
        <v>0</v>
      </c>
      <c r="AF29" s="408">
        <v>0</v>
      </c>
      <c r="AG29" s="408">
        <v>0</v>
      </c>
      <c r="AH29" s="408">
        <v>0</v>
      </c>
      <c r="AI29" s="408">
        <v>0</v>
      </c>
      <c r="AJ29" s="408">
        <v>0</v>
      </c>
      <c r="AK29" s="408">
        <v>0</v>
      </c>
      <c r="AL29" s="408">
        <v>0</v>
      </c>
      <c r="AM29" s="408">
        <v>0</v>
      </c>
      <c r="AN29" s="408">
        <v>0</v>
      </c>
      <c r="AO29" s="408">
        <v>0</v>
      </c>
      <c r="AP29" s="408">
        <v>0</v>
      </c>
      <c r="AQ29" s="408">
        <v>0</v>
      </c>
      <c r="AR29" s="408">
        <v>0</v>
      </c>
      <c r="AS29" s="408">
        <v>0</v>
      </c>
      <c r="AT29" s="408">
        <v>0</v>
      </c>
      <c r="AU29" s="408">
        <v>0</v>
      </c>
      <c r="AV29" s="408">
        <v>0</v>
      </c>
      <c r="AW29" s="408">
        <v>0</v>
      </c>
      <c r="AX29" s="408">
        <f>AX30</f>
        <v>0</v>
      </c>
      <c r="AY29" s="408">
        <f>AY30</f>
        <v>0</v>
      </c>
      <c r="AZ29" s="408">
        <v>0</v>
      </c>
      <c r="BA29" s="408">
        <v>0</v>
      </c>
      <c r="BB29" s="408">
        <v>0</v>
      </c>
      <c r="BC29" s="408">
        <v>0</v>
      </c>
      <c r="BD29" s="68"/>
      <c r="BE29" s="68"/>
    </row>
    <row r="30" spans="1:57" s="60" customFormat="1" ht="42.75" customHeight="1">
      <c r="A30" s="340" t="s">
        <v>479</v>
      </c>
      <c r="B30" s="341" t="s">
        <v>1132</v>
      </c>
      <c r="C30" s="336" t="s">
        <v>385</v>
      </c>
      <c r="D30" s="441">
        <v>0</v>
      </c>
      <c r="E30" s="441">
        <v>0</v>
      </c>
      <c r="F30" s="441">
        <v>0</v>
      </c>
      <c r="G30" s="441">
        <v>0</v>
      </c>
      <c r="H30" s="441">
        <v>0</v>
      </c>
      <c r="I30" s="441">
        <v>0</v>
      </c>
      <c r="J30" s="441">
        <v>0</v>
      </c>
      <c r="K30" s="441">
        <v>0</v>
      </c>
      <c r="L30" s="441">
        <f>L31+L32+L33</f>
        <v>2.2000000000000002</v>
      </c>
      <c r="M30" s="441">
        <f>M31+M32+M33</f>
        <v>3.8929999999999998</v>
      </c>
      <c r="N30" s="441">
        <v>0</v>
      </c>
      <c r="O30" s="441">
        <v>0</v>
      </c>
      <c r="P30" s="441">
        <v>0</v>
      </c>
      <c r="Q30" s="441">
        <v>0</v>
      </c>
      <c r="R30" s="441">
        <v>0</v>
      </c>
      <c r="S30" s="441">
        <v>0</v>
      </c>
      <c r="T30" s="441">
        <v>0</v>
      </c>
      <c r="U30" s="441">
        <v>0</v>
      </c>
      <c r="V30" s="441">
        <v>0</v>
      </c>
      <c r="W30" s="441">
        <v>0</v>
      </c>
      <c r="X30" s="441">
        <v>0</v>
      </c>
      <c r="Y30" s="441">
        <v>0</v>
      </c>
      <c r="Z30" s="441">
        <v>0</v>
      </c>
      <c r="AA30" s="441">
        <v>0</v>
      </c>
      <c r="AB30" s="441">
        <v>0</v>
      </c>
      <c r="AC30" s="441">
        <v>0</v>
      </c>
      <c r="AD30" s="441">
        <v>0</v>
      </c>
      <c r="AE30" s="441">
        <v>0</v>
      </c>
      <c r="AF30" s="441">
        <v>0</v>
      </c>
      <c r="AG30" s="441">
        <v>0</v>
      </c>
      <c r="AH30" s="441">
        <v>0</v>
      </c>
      <c r="AI30" s="441">
        <v>0</v>
      </c>
      <c r="AJ30" s="441">
        <v>0</v>
      </c>
      <c r="AK30" s="441">
        <v>0</v>
      </c>
      <c r="AL30" s="441">
        <v>0</v>
      </c>
      <c r="AM30" s="441">
        <v>0</v>
      </c>
      <c r="AN30" s="441">
        <v>0</v>
      </c>
      <c r="AO30" s="441">
        <v>0</v>
      </c>
      <c r="AP30" s="441">
        <v>0</v>
      </c>
      <c r="AQ30" s="441">
        <v>0</v>
      </c>
      <c r="AR30" s="441">
        <v>0</v>
      </c>
      <c r="AS30" s="441">
        <v>0</v>
      </c>
      <c r="AT30" s="441">
        <v>0</v>
      </c>
      <c r="AU30" s="441">
        <v>0</v>
      </c>
      <c r="AV30" s="441">
        <v>0</v>
      </c>
      <c r="AW30" s="441">
        <v>0</v>
      </c>
      <c r="AX30" s="441">
        <f>AX31</f>
        <v>0</v>
      </c>
      <c r="AY30" s="441">
        <f>AY31</f>
        <v>0</v>
      </c>
      <c r="AZ30" s="441">
        <v>0</v>
      </c>
      <c r="BA30" s="441">
        <v>0</v>
      </c>
      <c r="BB30" s="441">
        <v>0</v>
      </c>
      <c r="BC30" s="441">
        <v>0</v>
      </c>
      <c r="BD30" s="68"/>
      <c r="BE30" s="68"/>
    </row>
    <row r="31" spans="1:57" s="60" customFormat="1" ht="62.25" customHeight="1">
      <c r="A31" s="445" t="s">
        <v>1013</v>
      </c>
      <c r="B31" s="446" t="s">
        <v>1133</v>
      </c>
      <c r="C31" s="447" t="s">
        <v>385</v>
      </c>
      <c r="D31" s="489">
        <v>0</v>
      </c>
      <c r="E31" s="489">
        <v>0</v>
      </c>
      <c r="F31" s="489">
        <v>0</v>
      </c>
      <c r="G31" s="489">
        <v>0</v>
      </c>
      <c r="H31" s="489">
        <v>0</v>
      </c>
      <c r="I31" s="489">
        <v>0</v>
      </c>
      <c r="J31" s="489">
        <v>0</v>
      </c>
      <c r="K31" s="489">
        <v>0</v>
      </c>
      <c r="L31" s="489">
        <f>'15'!G31</f>
        <v>2.2000000000000002</v>
      </c>
      <c r="M31" s="489">
        <f>'15'!AP31</f>
        <v>3.8929999999999998</v>
      </c>
      <c r="N31" s="489">
        <v>0</v>
      </c>
      <c r="O31" s="489">
        <v>0</v>
      </c>
      <c r="P31" s="489">
        <v>0</v>
      </c>
      <c r="Q31" s="489">
        <v>0</v>
      </c>
      <c r="R31" s="489">
        <v>0</v>
      </c>
      <c r="S31" s="489">
        <v>0</v>
      </c>
      <c r="T31" s="489">
        <v>0</v>
      </c>
      <c r="U31" s="489">
        <v>0</v>
      </c>
      <c r="V31" s="489">
        <v>0</v>
      </c>
      <c r="W31" s="489">
        <v>0</v>
      </c>
      <c r="X31" s="489">
        <v>0</v>
      </c>
      <c r="Y31" s="489">
        <v>0</v>
      </c>
      <c r="Z31" s="489">
        <v>0</v>
      </c>
      <c r="AA31" s="489">
        <v>0</v>
      </c>
      <c r="AB31" s="489">
        <v>0</v>
      </c>
      <c r="AC31" s="489">
        <v>0</v>
      </c>
      <c r="AD31" s="489">
        <v>0</v>
      </c>
      <c r="AE31" s="489">
        <v>0</v>
      </c>
      <c r="AF31" s="489">
        <v>0</v>
      </c>
      <c r="AG31" s="489">
        <v>0</v>
      </c>
      <c r="AH31" s="489">
        <v>0</v>
      </c>
      <c r="AI31" s="489">
        <v>0</v>
      </c>
      <c r="AJ31" s="489">
        <v>0</v>
      </c>
      <c r="AK31" s="489">
        <v>0</v>
      </c>
      <c r="AL31" s="489">
        <v>0</v>
      </c>
      <c r="AM31" s="489">
        <v>0</v>
      </c>
      <c r="AN31" s="489">
        <v>0</v>
      </c>
      <c r="AO31" s="489">
        <v>0</v>
      </c>
      <c r="AP31" s="489">
        <v>0</v>
      </c>
      <c r="AQ31" s="489">
        <v>0</v>
      </c>
      <c r="AR31" s="489">
        <v>0</v>
      </c>
      <c r="AS31" s="489">
        <v>0</v>
      </c>
      <c r="AT31" s="489">
        <v>0</v>
      </c>
      <c r="AU31" s="489">
        <v>0</v>
      </c>
      <c r="AV31" s="489">
        <v>0</v>
      </c>
      <c r="AW31" s="489">
        <v>0</v>
      </c>
      <c r="AX31" s="489">
        <v>0</v>
      </c>
      <c r="AY31" s="489">
        <v>0</v>
      </c>
      <c r="AZ31" s="489">
        <v>0</v>
      </c>
      <c r="BA31" s="489">
        <v>0</v>
      </c>
      <c r="BB31" s="489">
        <v>0</v>
      </c>
      <c r="BC31" s="489">
        <v>0</v>
      </c>
      <c r="BD31" s="68"/>
      <c r="BE31" s="68"/>
    </row>
    <row r="32" spans="1:57" s="60" customFormat="1" ht="63" customHeight="1">
      <c r="A32" s="450" t="s">
        <v>1018</v>
      </c>
      <c r="B32" s="451" t="s">
        <v>1134</v>
      </c>
      <c r="C32" s="447" t="s">
        <v>385</v>
      </c>
      <c r="D32" s="489">
        <v>0</v>
      </c>
      <c r="E32" s="489">
        <v>0</v>
      </c>
      <c r="F32" s="489">
        <v>0</v>
      </c>
      <c r="G32" s="489">
        <v>0</v>
      </c>
      <c r="H32" s="489">
        <v>0</v>
      </c>
      <c r="I32" s="489">
        <v>0</v>
      </c>
      <c r="J32" s="489">
        <v>0</v>
      </c>
      <c r="K32" s="489">
        <v>0</v>
      </c>
      <c r="L32" s="489">
        <v>0</v>
      </c>
      <c r="M32" s="489">
        <v>0</v>
      </c>
      <c r="N32" s="489">
        <v>0</v>
      </c>
      <c r="O32" s="489">
        <v>0</v>
      </c>
      <c r="P32" s="489">
        <v>0</v>
      </c>
      <c r="Q32" s="489">
        <v>0</v>
      </c>
      <c r="R32" s="489">
        <v>0</v>
      </c>
      <c r="S32" s="489">
        <v>0</v>
      </c>
      <c r="T32" s="489">
        <v>0</v>
      </c>
      <c r="U32" s="489">
        <v>0</v>
      </c>
      <c r="V32" s="489">
        <v>0</v>
      </c>
      <c r="W32" s="489">
        <v>0</v>
      </c>
      <c r="X32" s="489">
        <v>0</v>
      </c>
      <c r="Y32" s="489">
        <v>0</v>
      </c>
      <c r="Z32" s="489">
        <v>0</v>
      </c>
      <c r="AA32" s="489">
        <v>0</v>
      </c>
      <c r="AB32" s="489">
        <v>0</v>
      </c>
      <c r="AC32" s="489">
        <v>0</v>
      </c>
      <c r="AD32" s="489">
        <v>0</v>
      </c>
      <c r="AE32" s="489">
        <v>0</v>
      </c>
      <c r="AF32" s="489">
        <v>0</v>
      </c>
      <c r="AG32" s="489">
        <v>0</v>
      </c>
      <c r="AH32" s="489">
        <v>0</v>
      </c>
      <c r="AI32" s="489">
        <v>0</v>
      </c>
      <c r="AJ32" s="489">
        <v>0</v>
      </c>
      <c r="AK32" s="489">
        <v>0</v>
      </c>
      <c r="AL32" s="489">
        <v>0</v>
      </c>
      <c r="AM32" s="489">
        <v>0</v>
      </c>
      <c r="AN32" s="489">
        <v>0</v>
      </c>
      <c r="AO32" s="489">
        <v>0</v>
      </c>
      <c r="AP32" s="489">
        <v>0</v>
      </c>
      <c r="AQ32" s="489">
        <v>0</v>
      </c>
      <c r="AR32" s="489">
        <v>0</v>
      </c>
      <c r="AS32" s="489">
        <v>0</v>
      </c>
      <c r="AT32" s="489">
        <v>0</v>
      </c>
      <c r="AU32" s="489">
        <v>0</v>
      </c>
      <c r="AV32" s="489">
        <v>0</v>
      </c>
      <c r="AW32" s="489">
        <v>0</v>
      </c>
      <c r="AX32" s="489">
        <v>0</v>
      </c>
      <c r="AY32" s="489">
        <v>0</v>
      </c>
      <c r="AZ32" s="489">
        <v>0</v>
      </c>
      <c r="BA32" s="489">
        <v>0</v>
      </c>
      <c r="BB32" s="489">
        <v>0</v>
      </c>
      <c r="BC32" s="489">
        <v>0</v>
      </c>
      <c r="BD32" s="68"/>
      <c r="BE32" s="68"/>
    </row>
    <row r="33" spans="1:57" s="60" customFormat="1" ht="42.75" customHeight="1">
      <c r="A33" s="450" t="s">
        <v>1020</v>
      </c>
      <c r="B33" s="451" t="s">
        <v>1135</v>
      </c>
      <c r="C33" s="447" t="s">
        <v>385</v>
      </c>
      <c r="D33" s="489">
        <v>0</v>
      </c>
      <c r="E33" s="489">
        <v>0</v>
      </c>
      <c r="F33" s="489">
        <v>0</v>
      </c>
      <c r="G33" s="489">
        <v>0</v>
      </c>
      <c r="H33" s="489">
        <v>0</v>
      </c>
      <c r="I33" s="489">
        <v>0</v>
      </c>
      <c r="J33" s="489">
        <v>0</v>
      </c>
      <c r="K33" s="489">
        <v>0</v>
      </c>
      <c r="L33" s="489">
        <v>0</v>
      </c>
      <c r="M33" s="489">
        <v>0</v>
      </c>
      <c r="N33" s="489">
        <v>0</v>
      </c>
      <c r="O33" s="489">
        <v>0</v>
      </c>
      <c r="P33" s="489">
        <v>0</v>
      </c>
      <c r="Q33" s="489">
        <v>0</v>
      </c>
      <c r="R33" s="489">
        <v>0</v>
      </c>
      <c r="S33" s="489">
        <v>0</v>
      </c>
      <c r="T33" s="489">
        <v>0</v>
      </c>
      <c r="U33" s="489">
        <v>0</v>
      </c>
      <c r="V33" s="489">
        <v>0</v>
      </c>
      <c r="W33" s="489">
        <v>0</v>
      </c>
      <c r="X33" s="489">
        <v>0</v>
      </c>
      <c r="Y33" s="489">
        <v>0</v>
      </c>
      <c r="Z33" s="489">
        <v>0</v>
      </c>
      <c r="AA33" s="489">
        <v>0</v>
      </c>
      <c r="AB33" s="489">
        <v>0</v>
      </c>
      <c r="AC33" s="489">
        <v>0</v>
      </c>
      <c r="AD33" s="489">
        <v>0</v>
      </c>
      <c r="AE33" s="489">
        <v>0</v>
      </c>
      <c r="AF33" s="489">
        <v>0</v>
      </c>
      <c r="AG33" s="489">
        <v>0</v>
      </c>
      <c r="AH33" s="489">
        <v>0</v>
      </c>
      <c r="AI33" s="489">
        <v>0</v>
      </c>
      <c r="AJ33" s="489">
        <v>0</v>
      </c>
      <c r="AK33" s="489">
        <v>0</v>
      </c>
      <c r="AL33" s="489">
        <v>0</v>
      </c>
      <c r="AM33" s="489">
        <v>0</v>
      </c>
      <c r="AN33" s="489">
        <v>0</v>
      </c>
      <c r="AO33" s="489">
        <v>0</v>
      </c>
      <c r="AP33" s="489">
        <v>0</v>
      </c>
      <c r="AQ33" s="489">
        <v>0</v>
      </c>
      <c r="AR33" s="489">
        <v>0</v>
      </c>
      <c r="AS33" s="489">
        <v>0</v>
      </c>
      <c r="AT33" s="489">
        <v>0</v>
      </c>
      <c r="AU33" s="489">
        <v>0</v>
      </c>
      <c r="AV33" s="489">
        <v>0</v>
      </c>
      <c r="AW33" s="489">
        <v>0</v>
      </c>
      <c r="AX33" s="489">
        <v>0</v>
      </c>
      <c r="AY33" s="489">
        <v>0</v>
      </c>
      <c r="AZ33" s="489">
        <v>0</v>
      </c>
      <c r="BA33" s="489">
        <v>0</v>
      </c>
      <c r="BB33" s="489">
        <v>0</v>
      </c>
      <c r="BC33" s="489">
        <v>0</v>
      </c>
      <c r="BD33" s="68"/>
      <c r="BE33" s="68"/>
    </row>
    <row r="34" spans="1:57" s="60" customFormat="1" ht="42.75" customHeight="1">
      <c r="A34" s="334" t="s">
        <v>481</v>
      </c>
      <c r="B34" s="335" t="s">
        <v>1136</v>
      </c>
      <c r="C34" s="336" t="s">
        <v>385</v>
      </c>
      <c r="D34" s="441">
        <v>0</v>
      </c>
      <c r="E34" s="441">
        <v>0</v>
      </c>
      <c r="F34" s="441">
        <v>0</v>
      </c>
      <c r="G34" s="441">
        <v>0</v>
      </c>
      <c r="H34" s="441">
        <v>0</v>
      </c>
      <c r="I34" s="441">
        <v>0</v>
      </c>
      <c r="J34" s="441">
        <v>0</v>
      </c>
      <c r="K34" s="441">
        <v>0</v>
      </c>
      <c r="L34" s="441">
        <v>0</v>
      </c>
      <c r="M34" s="441">
        <v>0</v>
      </c>
      <c r="N34" s="441">
        <v>0</v>
      </c>
      <c r="O34" s="441">
        <v>0</v>
      </c>
      <c r="P34" s="441">
        <v>0</v>
      </c>
      <c r="Q34" s="441">
        <v>0</v>
      </c>
      <c r="R34" s="441">
        <v>0</v>
      </c>
      <c r="S34" s="441">
        <v>0</v>
      </c>
      <c r="T34" s="441">
        <v>0</v>
      </c>
      <c r="U34" s="441">
        <v>0</v>
      </c>
      <c r="V34" s="441">
        <v>0</v>
      </c>
      <c r="W34" s="441">
        <v>0</v>
      </c>
      <c r="X34" s="441">
        <v>0</v>
      </c>
      <c r="Y34" s="441">
        <v>0</v>
      </c>
      <c r="Z34" s="441">
        <v>0</v>
      </c>
      <c r="AA34" s="441">
        <v>0</v>
      </c>
      <c r="AB34" s="441">
        <v>0</v>
      </c>
      <c r="AC34" s="441">
        <v>0</v>
      </c>
      <c r="AD34" s="441">
        <v>0</v>
      </c>
      <c r="AE34" s="441">
        <v>0</v>
      </c>
      <c r="AF34" s="441">
        <v>0</v>
      </c>
      <c r="AG34" s="441">
        <v>0</v>
      </c>
      <c r="AH34" s="441">
        <v>0</v>
      </c>
      <c r="AI34" s="441">
        <v>0</v>
      </c>
      <c r="AJ34" s="441">
        <v>0</v>
      </c>
      <c r="AK34" s="441">
        <v>0</v>
      </c>
      <c r="AL34" s="441">
        <v>0</v>
      </c>
      <c r="AM34" s="441">
        <v>0</v>
      </c>
      <c r="AN34" s="441">
        <v>0</v>
      </c>
      <c r="AO34" s="441">
        <v>0</v>
      </c>
      <c r="AP34" s="441">
        <v>0</v>
      </c>
      <c r="AQ34" s="441">
        <v>0</v>
      </c>
      <c r="AR34" s="441">
        <v>0</v>
      </c>
      <c r="AS34" s="441">
        <v>0</v>
      </c>
      <c r="AT34" s="441">
        <v>0</v>
      </c>
      <c r="AU34" s="441">
        <v>0</v>
      </c>
      <c r="AV34" s="441">
        <v>0</v>
      </c>
      <c r="AW34" s="441">
        <v>0</v>
      </c>
      <c r="AX34" s="441">
        <v>0</v>
      </c>
      <c r="AY34" s="441">
        <v>0</v>
      </c>
      <c r="AZ34" s="441">
        <v>0</v>
      </c>
      <c r="BA34" s="441">
        <v>0</v>
      </c>
      <c r="BB34" s="441">
        <v>0</v>
      </c>
      <c r="BC34" s="441">
        <v>0</v>
      </c>
      <c r="BD34" s="68"/>
      <c r="BE34" s="68"/>
    </row>
    <row r="35" spans="1:57" s="60" customFormat="1" ht="79.5" customHeight="1">
      <c r="A35" s="450" t="s">
        <v>1041</v>
      </c>
      <c r="B35" s="451" t="s">
        <v>1137</v>
      </c>
      <c r="C35" s="447" t="s">
        <v>385</v>
      </c>
      <c r="D35" s="489">
        <v>0</v>
      </c>
      <c r="E35" s="489">
        <v>0</v>
      </c>
      <c r="F35" s="489">
        <v>0</v>
      </c>
      <c r="G35" s="489">
        <v>0</v>
      </c>
      <c r="H35" s="489">
        <v>0</v>
      </c>
      <c r="I35" s="489">
        <v>0</v>
      </c>
      <c r="J35" s="489">
        <v>0</v>
      </c>
      <c r="K35" s="489">
        <v>0</v>
      </c>
      <c r="L35" s="489">
        <v>0</v>
      </c>
      <c r="M35" s="489">
        <v>0</v>
      </c>
      <c r="N35" s="489">
        <v>0</v>
      </c>
      <c r="O35" s="489">
        <v>0</v>
      </c>
      <c r="P35" s="489">
        <v>0</v>
      </c>
      <c r="Q35" s="489">
        <v>0</v>
      </c>
      <c r="R35" s="489">
        <v>0</v>
      </c>
      <c r="S35" s="489">
        <v>0</v>
      </c>
      <c r="T35" s="489">
        <v>0</v>
      </c>
      <c r="U35" s="489">
        <v>0</v>
      </c>
      <c r="V35" s="489">
        <v>0</v>
      </c>
      <c r="W35" s="489">
        <v>0</v>
      </c>
      <c r="X35" s="489">
        <v>0</v>
      </c>
      <c r="Y35" s="489">
        <v>0</v>
      </c>
      <c r="Z35" s="489">
        <v>0</v>
      </c>
      <c r="AA35" s="489">
        <v>0</v>
      </c>
      <c r="AB35" s="489">
        <v>0</v>
      </c>
      <c r="AC35" s="489">
        <v>0</v>
      </c>
      <c r="AD35" s="489">
        <v>0</v>
      </c>
      <c r="AE35" s="489">
        <v>0</v>
      </c>
      <c r="AF35" s="489">
        <v>0</v>
      </c>
      <c r="AG35" s="489">
        <v>0</v>
      </c>
      <c r="AH35" s="489">
        <v>0</v>
      </c>
      <c r="AI35" s="489">
        <v>0</v>
      </c>
      <c r="AJ35" s="489">
        <v>0</v>
      </c>
      <c r="AK35" s="489">
        <v>0</v>
      </c>
      <c r="AL35" s="489">
        <v>0</v>
      </c>
      <c r="AM35" s="489">
        <v>0</v>
      </c>
      <c r="AN35" s="489">
        <v>0</v>
      </c>
      <c r="AO35" s="489">
        <v>0</v>
      </c>
      <c r="AP35" s="489">
        <v>0</v>
      </c>
      <c r="AQ35" s="489">
        <v>0</v>
      </c>
      <c r="AR35" s="489">
        <v>0</v>
      </c>
      <c r="AS35" s="489">
        <v>0</v>
      </c>
      <c r="AT35" s="489">
        <v>0</v>
      </c>
      <c r="AU35" s="489">
        <v>0</v>
      </c>
      <c r="AV35" s="489">
        <v>0</v>
      </c>
      <c r="AW35" s="489">
        <v>0</v>
      </c>
      <c r="AX35" s="489">
        <v>0</v>
      </c>
      <c r="AY35" s="489">
        <v>0</v>
      </c>
      <c r="AZ35" s="489">
        <v>0</v>
      </c>
      <c r="BA35" s="489">
        <v>0</v>
      </c>
      <c r="BB35" s="489">
        <v>0</v>
      </c>
      <c r="BC35" s="489">
        <v>0</v>
      </c>
      <c r="BD35" s="68"/>
      <c r="BE35" s="68"/>
    </row>
    <row r="36" spans="1:57" s="60" customFormat="1" ht="42.75" customHeight="1">
      <c r="A36" s="450" t="s">
        <v>1042</v>
      </c>
      <c r="B36" s="451" t="s">
        <v>1138</v>
      </c>
      <c r="C36" s="447" t="s">
        <v>385</v>
      </c>
      <c r="D36" s="489">
        <v>0</v>
      </c>
      <c r="E36" s="489">
        <v>0</v>
      </c>
      <c r="F36" s="489">
        <v>0</v>
      </c>
      <c r="G36" s="489">
        <v>0</v>
      </c>
      <c r="H36" s="489">
        <v>0</v>
      </c>
      <c r="I36" s="489">
        <v>0</v>
      </c>
      <c r="J36" s="489">
        <v>0</v>
      </c>
      <c r="K36" s="489">
        <v>0</v>
      </c>
      <c r="L36" s="489">
        <v>0</v>
      </c>
      <c r="M36" s="489">
        <v>0</v>
      </c>
      <c r="N36" s="489">
        <v>0</v>
      </c>
      <c r="O36" s="489">
        <v>0</v>
      </c>
      <c r="P36" s="489">
        <v>0</v>
      </c>
      <c r="Q36" s="489">
        <v>0</v>
      </c>
      <c r="R36" s="489">
        <v>0</v>
      </c>
      <c r="S36" s="489">
        <v>0</v>
      </c>
      <c r="T36" s="489">
        <v>0</v>
      </c>
      <c r="U36" s="489">
        <v>0</v>
      </c>
      <c r="V36" s="489">
        <v>0</v>
      </c>
      <c r="W36" s="489">
        <v>0</v>
      </c>
      <c r="X36" s="489">
        <v>0</v>
      </c>
      <c r="Y36" s="489">
        <v>0</v>
      </c>
      <c r="Z36" s="489">
        <v>0</v>
      </c>
      <c r="AA36" s="489">
        <v>0</v>
      </c>
      <c r="AB36" s="489">
        <v>0</v>
      </c>
      <c r="AC36" s="489">
        <v>0</v>
      </c>
      <c r="AD36" s="489">
        <v>0</v>
      </c>
      <c r="AE36" s="489">
        <v>0</v>
      </c>
      <c r="AF36" s="489">
        <v>0</v>
      </c>
      <c r="AG36" s="489">
        <v>0</v>
      </c>
      <c r="AH36" s="489">
        <v>0</v>
      </c>
      <c r="AI36" s="489">
        <v>0</v>
      </c>
      <c r="AJ36" s="489">
        <v>0</v>
      </c>
      <c r="AK36" s="489">
        <v>0</v>
      </c>
      <c r="AL36" s="489">
        <v>0</v>
      </c>
      <c r="AM36" s="489">
        <v>0</v>
      </c>
      <c r="AN36" s="489">
        <v>0</v>
      </c>
      <c r="AO36" s="489">
        <v>0</v>
      </c>
      <c r="AP36" s="489">
        <v>0</v>
      </c>
      <c r="AQ36" s="489">
        <v>0</v>
      </c>
      <c r="AR36" s="489">
        <v>0</v>
      </c>
      <c r="AS36" s="489">
        <v>0</v>
      </c>
      <c r="AT36" s="489">
        <v>0</v>
      </c>
      <c r="AU36" s="489">
        <v>0</v>
      </c>
      <c r="AV36" s="489">
        <v>0</v>
      </c>
      <c r="AW36" s="489">
        <v>0</v>
      </c>
      <c r="AX36" s="489">
        <v>0</v>
      </c>
      <c r="AY36" s="489">
        <v>0</v>
      </c>
      <c r="AZ36" s="489">
        <v>0</v>
      </c>
      <c r="BA36" s="489">
        <v>0</v>
      </c>
      <c r="BB36" s="489">
        <v>0</v>
      </c>
      <c r="BC36" s="489">
        <v>0</v>
      </c>
      <c r="BD36" s="68"/>
      <c r="BE36" s="68"/>
    </row>
    <row r="37" spans="1:57" s="60" customFormat="1" ht="42.75" customHeight="1">
      <c r="A37" s="334" t="s">
        <v>483</v>
      </c>
      <c r="B37" s="335" t="s">
        <v>1139</v>
      </c>
      <c r="C37" s="336" t="s">
        <v>385</v>
      </c>
      <c r="D37" s="441">
        <v>0</v>
      </c>
      <c r="E37" s="441">
        <v>0</v>
      </c>
      <c r="F37" s="441">
        <v>0</v>
      </c>
      <c r="G37" s="441">
        <v>0</v>
      </c>
      <c r="H37" s="441">
        <v>0</v>
      </c>
      <c r="I37" s="441">
        <v>0</v>
      </c>
      <c r="J37" s="441">
        <v>0</v>
      </c>
      <c r="K37" s="441">
        <v>0</v>
      </c>
      <c r="L37" s="441">
        <v>0</v>
      </c>
      <c r="M37" s="441">
        <v>0</v>
      </c>
      <c r="N37" s="441">
        <v>0</v>
      </c>
      <c r="O37" s="441">
        <v>0</v>
      </c>
      <c r="P37" s="441">
        <v>0</v>
      </c>
      <c r="Q37" s="441">
        <v>0</v>
      </c>
      <c r="R37" s="441">
        <v>0</v>
      </c>
      <c r="S37" s="441">
        <v>0</v>
      </c>
      <c r="T37" s="441">
        <v>0</v>
      </c>
      <c r="U37" s="441">
        <v>0</v>
      </c>
      <c r="V37" s="441">
        <v>0</v>
      </c>
      <c r="W37" s="441">
        <v>0</v>
      </c>
      <c r="X37" s="441">
        <v>0</v>
      </c>
      <c r="Y37" s="441">
        <v>0</v>
      </c>
      <c r="Z37" s="441">
        <v>0</v>
      </c>
      <c r="AA37" s="441">
        <v>0</v>
      </c>
      <c r="AB37" s="441">
        <v>0</v>
      </c>
      <c r="AC37" s="441">
        <v>0</v>
      </c>
      <c r="AD37" s="441">
        <v>0</v>
      </c>
      <c r="AE37" s="441">
        <v>0</v>
      </c>
      <c r="AF37" s="441">
        <v>0</v>
      </c>
      <c r="AG37" s="441">
        <v>0</v>
      </c>
      <c r="AH37" s="441">
        <v>0</v>
      </c>
      <c r="AI37" s="441">
        <v>0</v>
      </c>
      <c r="AJ37" s="441">
        <v>0</v>
      </c>
      <c r="AK37" s="441">
        <v>0</v>
      </c>
      <c r="AL37" s="441">
        <v>0</v>
      </c>
      <c r="AM37" s="441">
        <v>0</v>
      </c>
      <c r="AN37" s="441">
        <v>0</v>
      </c>
      <c r="AO37" s="441">
        <v>0</v>
      </c>
      <c r="AP37" s="441">
        <v>0</v>
      </c>
      <c r="AQ37" s="441">
        <v>0</v>
      </c>
      <c r="AR37" s="441">
        <v>0</v>
      </c>
      <c r="AS37" s="441">
        <v>0</v>
      </c>
      <c r="AT37" s="441">
        <v>0</v>
      </c>
      <c r="AU37" s="441">
        <v>0</v>
      </c>
      <c r="AV37" s="441">
        <v>0</v>
      </c>
      <c r="AW37" s="441">
        <v>0</v>
      </c>
      <c r="AX37" s="441">
        <v>0</v>
      </c>
      <c r="AY37" s="441">
        <v>0</v>
      </c>
      <c r="AZ37" s="441">
        <v>0</v>
      </c>
      <c r="BA37" s="441">
        <v>0</v>
      </c>
      <c r="BB37" s="441">
        <v>0</v>
      </c>
      <c r="BC37" s="441">
        <v>0</v>
      </c>
      <c r="BD37" s="68"/>
      <c r="BE37" s="68"/>
    </row>
    <row r="38" spans="1:57" s="60" customFormat="1" ht="42.75" customHeight="1">
      <c r="A38" s="450" t="s">
        <v>1140</v>
      </c>
      <c r="B38" s="451" t="s">
        <v>1141</v>
      </c>
      <c r="C38" s="447" t="s">
        <v>385</v>
      </c>
      <c r="D38" s="489">
        <v>0</v>
      </c>
      <c r="E38" s="489">
        <v>0</v>
      </c>
      <c r="F38" s="489">
        <v>0</v>
      </c>
      <c r="G38" s="489">
        <v>0</v>
      </c>
      <c r="H38" s="489">
        <v>0</v>
      </c>
      <c r="I38" s="489">
        <v>0</v>
      </c>
      <c r="J38" s="489">
        <v>0</v>
      </c>
      <c r="K38" s="489">
        <v>0</v>
      </c>
      <c r="L38" s="489">
        <v>0</v>
      </c>
      <c r="M38" s="489">
        <v>0</v>
      </c>
      <c r="N38" s="489">
        <v>0</v>
      </c>
      <c r="O38" s="489">
        <v>0</v>
      </c>
      <c r="P38" s="489">
        <v>0</v>
      </c>
      <c r="Q38" s="489">
        <v>0</v>
      </c>
      <c r="R38" s="489">
        <v>0</v>
      </c>
      <c r="S38" s="489">
        <v>0</v>
      </c>
      <c r="T38" s="489">
        <v>0</v>
      </c>
      <c r="U38" s="489">
        <v>0</v>
      </c>
      <c r="V38" s="489">
        <v>0</v>
      </c>
      <c r="W38" s="489">
        <v>0</v>
      </c>
      <c r="X38" s="489">
        <v>0</v>
      </c>
      <c r="Y38" s="489">
        <v>0</v>
      </c>
      <c r="Z38" s="489">
        <v>0</v>
      </c>
      <c r="AA38" s="489">
        <v>0</v>
      </c>
      <c r="AB38" s="489">
        <v>0</v>
      </c>
      <c r="AC38" s="489">
        <v>0</v>
      </c>
      <c r="AD38" s="489">
        <v>0</v>
      </c>
      <c r="AE38" s="489">
        <v>0</v>
      </c>
      <c r="AF38" s="489">
        <v>0</v>
      </c>
      <c r="AG38" s="489">
        <v>0</v>
      </c>
      <c r="AH38" s="489">
        <v>0</v>
      </c>
      <c r="AI38" s="489">
        <v>0</v>
      </c>
      <c r="AJ38" s="489">
        <v>0</v>
      </c>
      <c r="AK38" s="489">
        <v>0</v>
      </c>
      <c r="AL38" s="489">
        <v>0</v>
      </c>
      <c r="AM38" s="489">
        <v>0</v>
      </c>
      <c r="AN38" s="489">
        <v>0</v>
      </c>
      <c r="AO38" s="489">
        <v>0</v>
      </c>
      <c r="AP38" s="489">
        <v>0</v>
      </c>
      <c r="AQ38" s="489">
        <v>0</v>
      </c>
      <c r="AR38" s="489">
        <v>0</v>
      </c>
      <c r="AS38" s="489">
        <v>0</v>
      </c>
      <c r="AT38" s="489">
        <v>0</v>
      </c>
      <c r="AU38" s="489">
        <v>0</v>
      </c>
      <c r="AV38" s="489">
        <v>0</v>
      </c>
      <c r="AW38" s="489">
        <v>0</v>
      </c>
      <c r="AX38" s="489">
        <v>0</v>
      </c>
      <c r="AY38" s="489">
        <v>0</v>
      </c>
      <c r="AZ38" s="489">
        <v>0</v>
      </c>
      <c r="BA38" s="489">
        <v>0</v>
      </c>
      <c r="BB38" s="489">
        <v>0</v>
      </c>
      <c r="BC38" s="489">
        <v>0</v>
      </c>
      <c r="BD38" s="68"/>
      <c r="BE38" s="68"/>
    </row>
    <row r="39" spans="1:57" s="60" customFormat="1" ht="85.5" customHeight="1">
      <c r="A39" s="450" t="s">
        <v>1142</v>
      </c>
      <c r="B39" s="451" t="s">
        <v>1143</v>
      </c>
      <c r="C39" s="447" t="s">
        <v>385</v>
      </c>
      <c r="D39" s="489">
        <v>0</v>
      </c>
      <c r="E39" s="489">
        <v>0</v>
      </c>
      <c r="F39" s="489">
        <v>0</v>
      </c>
      <c r="G39" s="489">
        <v>0</v>
      </c>
      <c r="H39" s="489">
        <v>0</v>
      </c>
      <c r="I39" s="489">
        <v>0</v>
      </c>
      <c r="J39" s="489">
        <v>0</v>
      </c>
      <c r="K39" s="489">
        <v>0</v>
      </c>
      <c r="L39" s="489">
        <v>0</v>
      </c>
      <c r="M39" s="489">
        <v>0</v>
      </c>
      <c r="N39" s="489">
        <v>0</v>
      </c>
      <c r="O39" s="489">
        <v>0</v>
      </c>
      <c r="P39" s="489">
        <v>0</v>
      </c>
      <c r="Q39" s="489">
        <v>0</v>
      </c>
      <c r="R39" s="489">
        <v>0</v>
      </c>
      <c r="S39" s="489">
        <v>0</v>
      </c>
      <c r="T39" s="489">
        <v>0</v>
      </c>
      <c r="U39" s="489">
        <v>0</v>
      </c>
      <c r="V39" s="489">
        <v>0</v>
      </c>
      <c r="W39" s="489">
        <v>0</v>
      </c>
      <c r="X39" s="489">
        <v>0</v>
      </c>
      <c r="Y39" s="489">
        <v>0</v>
      </c>
      <c r="Z39" s="489">
        <v>0</v>
      </c>
      <c r="AA39" s="489">
        <v>0</v>
      </c>
      <c r="AB39" s="489">
        <v>0</v>
      </c>
      <c r="AC39" s="489">
        <v>0</v>
      </c>
      <c r="AD39" s="489">
        <v>0</v>
      </c>
      <c r="AE39" s="489">
        <v>0</v>
      </c>
      <c r="AF39" s="489">
        <v>0</v>
      </c>
      <c r="AG39" s="489">
        <v>0</v>
      </c>
      <c r="AH39" s="489">
        <v>0</v>
      </c>
      <c r="AI39" s="489">
        <v>0</v>
      </c>
      <c r="AJ39" s="489">
        <v>0</v>
      </c>
      <c r="AK39" s="489">
        <v>0</v>
      </c>
      <c r="AL39" s="489">
        <v>0</v>
      </c>
      <c r="AM39" s="489">
        <v>0</v>
      </c>
      <c r="AN39" s="489">
        <v>0</v>
      </c>
      <c r="AO39" s="489">
        <v>0</v>
      </c>
      <c r="AP39" s="489">
        <v>0</v>
      </c>
      <c r="AQ39" s="489">
        <v>0</v>
      </c>
      <c r="AR39" s="489">
        <v>0</v>
      </c>
      <c r="AS39" s="489">
        <v>0</v>
      </c>
      <c r="AT39" s="489">
        <v>0</v>
      </c>
      <c r="AU39" s="489">
        <v>0</v>
      </c>
      <c r="AV39" s="489">
        <v>0</v>
      </c>
      <c r="AW39" s="489">
        <v>0</v>
      </c>
      <c r="AX39" s="489">
        <v>0</v>
      </c>
      <c r="AY39" s="489">
        <v>0</v>
      </c>
      <c r="AZ39" s="489">
        <v>0</v>
      </c>
      <c r="BA39" s="489">
        <v>0</v>
      </c>
      <c r="BB39" s="489">
        <v>0</v>
      </c>
      <c r="BC39" s="489">
        <v>0</v>
      </c>
      <c r="BD39" s="68"/>
      <c r="BE39" s="68"/>
    </row>
    <row r="40" spans="1:57" s="60" customFormat="1" ht="75.75" customHeight="1">
      <c r="A40" s="450" t="s">
        <v>1144</v>
      </c>
      <c r="B40" s="451" t="s">
        <v>1145</v>
      </c>
      <c r="C40" s="447" t="s">
        <v>385</v>
      </c>
      <c r="D40" s="489">
        <v>0</v>
      </c>
      <c r="E40" s="489">
        <v>0</v>
      </c>
      <c r="F40" s="489">
        <v>0</v>
      </c>
      <c r="G40" s="489">
        <v>0</v>
      </c>
      <c r="H40" s="489">
        <v>0</v>
      </c>
      <c r="I40" s="489">
        <v>0</v>
      </c>
      <c r="J40" s="489">
        <v>0</v>
      </c>
      <c r="K40" s="489">
        <v>0</v>
      </c>
      <c r="L40" s="489">
        <v>0</v>
      </c>
      <c r="M40" s="489">
        <v>0</v>
      </c>
      <c r="N40" s="489">
        <v>0</v>
      </c>
      <c r="O40" s="489">
        <v>0</v>
      </c>
      <c r="P40" s="489">
        <v>0</v>
      </c>
      <c r="Q40" s="489">
        <v>0</v>
      </c>
      <c r="R40" s="489">
        <v>0</v>
      </c>
      <c r="S40" s="489">
        <v>0</v>
      </c>
      <c r="T40" s="489">
        <v>0</v>
      </c>
      <c r="U40" s="489">
        <v>0</v>
      </c>
      <c r="V40" s="489">
        <v>0</v>
      </c>
      <c r="W40" s="489">
        <v>0</v>
      </c>
      <c r="X40" s="489">
        <v>0</v>
      </c>
      <c r="Y40" s="489">
        <v>0</v>
      </c>
      <c r="Z40" s="489">
        <v>0</v>
      </c>
      <c r="AA40" s="489">
        <v>0</v>
      </c>
      <c r="AB40" s="489">
        <v>0</v>
      </c>
      <c r="AC40" s="489">
        <v>0</v>
      </c>
      <c r="AD40" s="489">
        <v>0</v>
      </c>
      <c r="AE40" s="489">
        <v>0</v>
      </c>
      <c r="AF40" s="489">
        <v>0</v>
      </c>
      <c r="AG40" s="489">
        <v>0</v>
      </c>
      <c r="AH40" s="489">
        <v>0</v>
      </c>
      <c r="AI40" s="489">
        <v>0</v>
      </c>
      <c r="AJ40" s="489">
        <v>0</v>
      </c>
      <c r="AK40" s="489">
        <v>0</v>
      </c>
      <c r="AL40" s="489">
        <v>0</v>
      </c>
      <c r="AM40" s="489">
        <v>0</v>
      </c>
      <c r="AN40" s="489">
        <v>0</v>
      </c>
      <c r="AO40" s="489">
        <v>0</v>
      </c>
      <c r="AP40" s="489">
        <v>0</v>
      </c>
      <c r="AQ40" s="489">
        <v>0</v>
      </c>
      <c r="AR40" s="489">
        <v>0</v>
      </c>
      <c r="AS40" s="489">
        <v>0</v>
      </c>
      <c r="AT40" s="489">
        <v>0</v>
      </c>
      <c r="AU40" s="489">
        <v>0</v>
      </c>
      <c r="AV40" s="489">
        <v>0</v>
      </c>
      <c r="AW40" s="489">
        <v>0</v>
      </c>
      <c r="AX40" s="489">
        <v>0</v>
      </c>
      <c r="AY40" s="489">
        <v>0</v>
      </c>
      <c r="AZ40" s="489">
        <v>0</v>
      </c>
      <c r="BA40" s="489">
        <v>0</v>
      </c>
      <c r="BB40" s="489">
        <v>0</v>
      </c>
      <c r="BC40" s="489">
        <v>0</v>
      </c>
      <c r="BD40" s="68"/>
      <c r="BE40" s="68"/>
    </row>
    <row r="41" spans="1:57" s="60" customFormat="1" ht="80.25" customHeight="1">
      <c r="A41" s="450" t="s">
        <v>1146</v>
      </c>
      <c r="B41" s="451" t="s">
        <v>1147</v>
      </c>
      <c r="C41" s="447" t="s">
        <v>385</v>
      </c>
      <c r="D41" s="489">
        <v>0</v>
      </c>
      <c r="E41" s="489">
        <v>0</v>
      </c>
      <c r="F41" s="489">
        <v>0</v>
      </c>
      <c r="G41" s="489">
        <v>0</v>
      </c>
      <c r="H41" s="489">
        <v>0</v>
      </c>
      <c r="I41" s="489">
        <v>0</v>
      </c>
      <c r="J41" s="489">
        <v>0</v>
      </c>
      <c r="K41" s="489">
        <v>0</v>
      </c>
      <c r="L41" s="489">
        <v>0</v>
      </c>
      <c r="M41" s="489">
        <v>0</v>
      </c>
      <c r="N41" s="489">
        <v>0</v>
      </c>
      <c r="O41" s="489">
        <v>0</v>
      </c>
      <c r="P41" s="489">
        <v>0</v>
      </c>
      <c r="Q41" s="489">
        <v>0</v>
      </c>
      <c r="R41" s="489">
        <v>0</v>
      </c>
      <c r="S41" s="489">
        <v>0</v>
      </c>
      <c r="T41" s="489">
        <v>0</v>
      </c>
      <c r="U41" s="489">
        <v>0</v>
      </c>
      <c r="V41" s="489">
        <v>0</v>
      </c>
      <c r="W41" s="489">
        <v>0</v>
      </c>
      <c r="X41" s="489">
        <v>0</v>
      </c>
      <c r="Y41" s="489">
        <v>0</v>
      </c>
      <c r="Z41" s="489">
        <v>0</v>
      </c>
      <c r="AA41" s="489">
        <v>0</v>
      </c>
      <c r="AB41" s="489">
        <v>0</v>
      </c>
      <c r="AC41" s="489">
        <v>0</v>
      </c>
      <c r="AD41" s="489">
        <v>0</v>
      </c>
      <c r="AE41" s="489">
        <v>0</v>
      </c>
      <c r="AF41" s="489">
        <v>0</v>
      </c>
      <c r="AG41" s="489">
        <v>0</v>
      </c>
      <c r="AH41" s="489">
        <v>0</v>
      </c>
      <c r="AI41" s="489">
        <v>0</v>
      </c>
      <c r="AJ41" s="489">
        <v>0</v>
      </c>
      <c r="AK41" s="489">
        <v>0</v>
      </c>
      <c r="AL41" s="489">
        <v>0</v>
      </c>
      <c r="AM41" s="489">
        <v>0</v>
      </c>
      <c r="AN41" s="489">
        <v>0</v>
      </c>
      <c r="AO41" s="489">
        <v>0</v>
      </c>
      <c r="AP41" s="489">
        <v>0</v>
      </c>
      <c r="AQ41" s="489">
        <v>0</v>
      </c>
      <c r="AR41" s="489">
        <v>0</v>
      </c>
      <c r="AS41" s="489">
        <v>0</v>
      </c>
      <c r="AT41" s="489">
        <v>0</v>
      </c>
      <c r="AU41" s="489">
        <v>0</v>
      </c>
      <c r="AV41" s="489">
        <v>0</v>
      </c>
      <c r="AW41" s="489">
        <v>0</v>
      </c>
      <c r="AX41" s="489">
        <v>0</v>
      </c>
      <c r="AY41" s="489">
        <v>0</v>
      </c>
      <c r="AZ41" s="489">
        <v>0</v>
      </c>
      <c r="BA41" s="489">
        <v>0</v>
      </c>
      <c r="BB41" s="489">
        <v>0</v>
      </c>
      <c r="BC41" s="489">
        <v>0</v>
      </c>
      <c r="BD41" s="68"/>
      <c r="BE41" s="68"/>
    </row>
    <row r="42" spans="1:57" s="60" customFormat="1" ht="78" customHeight="1">
      <c r="A42" s="334" t="s">
        <v>1148</v>
      </c>
      <c r="B42" s="335" t="s">
        <v>1149</v>
      </c>
      <c r="C42" s="336" t="s">
        <v>385</v>
      </c>
      <c r="D42" s="441">
        <v>0</v>
      </c>
      <c r="E42" s="441">
        <v>0</v>
      </c>
      <c r="F42" s="441">
        <v>0</v>
      </c>
      <c r="G42" s="441">
        <v>0</v>
      </c>
      <c r="H42" s="441">
        <v>0</v>
      </c>
      <c r="I42" s="441">
        <v>0</v>
      </c>
      <c r="J42" s="441">
        <v>0</v>
      </c>
      <c r="K42" s="441">
        <v>0</v>
      </c>
      <c r="L42" s="441">
        <v>0</v>
      </c>
      <c r="M42" s="441">
        <v>0</v>
      </c>
      <c r="N42" s="441">
        <v>0</v>
      </c>
      <c r="O42" s="441">
        <v>0</v>
      </c>
      <c r="P42" s="441">
        <v>0</v>
      </c>
      <c r="Q42" s="441">
        <v>0</v>
      </c>
      <c r="R42" s="441">
        <v>0</v>
      </c>
      <c r="S42" s="441">
        <v>0</v>
      </c>
      <c r="T42" s="441">
        <v>0</v>
      </c>
      <c r="U42" s="441">
        <v>0</v>
      </c>
      <c r="V42" s="441">
        <v>0</v>
      </c>
      <c r="W42" s="441">
        <v>0</v>
      </c>
      <c r="X42" s="441">
        <v>0</v>
      </c>
      <c r="Y42" s="441">
        <v>0</v>
      </c>
      <c r="Z42" s="441">
        <v>0</v>
      </c>
      <c r="AA42" s="441">
        <v>0</v>
      </c>
      <c r="AB42" s="441">
        <v>0</v>
      </c>
      <c r="AC42" s="441">
        <v>0</v>
      </c>
      <c r="AD42" s="441">
        <v>0</v>
      </c>
      <c r="AE42" s="441">
        <v>0</v>
      </c>
      <c r="AF42" s="441">
        <v>0</v>
      </c>
      <c r="AG42" s="441">
        <v>0</v>
      </c>
      <c r="AH42" s="441">
        <v>0</v>
      </c>
      <c r="AI42" s="441">
        <v>0</v>
      </c>
      <c r="AJ42" s="441">
        <v>0</v>
      </c>
      <c r="AK42" s="441">
        <v>0</v>
      </c>
      <c r="AL42" s="441">
        <v>0</v>
      </c>
      <c r="AM42" s="441">
        <v>0</v>
      </c>
      <c r="AN42" s="441">
        <v>0</v>
      </c>
      <c r="AO42" s="441">
        <v>0</v>
      </c>
      <c r="AP42" s="441">
        <v>0</v>
      </c>
      <c r="AQ42" s="441">
        <v>0</v>
      </c>
      <c r="AR42" s="441">
        <v>0</v>
      </c>
      <c r="AS42" s="441">
        <v>0</v>
      </c>
      <c r="AT42" s="441">
        <v>0</v>
      </c>
      <c r="AU42" s="441">
        <v>0</v>
      </c>
      <c r="AV42" s="441">
        <v>0</v>
      </c>
      <c r="AW42" s="441">
        <v>0</v>
      </c>
      <c r="AX42" s="441">
        <v>0</v>
      </c>
      <c r="AY42" s="441">
        <v>0</v>
      </c>
      <c r="AZ42" s="441">
        <v>0</v>
      </c>
      <c r="BA42" s="441">
        <v>0</v>
      </c>
      <c r="BB42" s="441">
        <v>0</v>
      </c>
      <c r="BC42" s="441">
        <v>0</v>
      </c>
      <c r="BD42" s="68"/>
      <c r="BE42" s="68"/>
    </row>
    <row r="43" spans="1:57" s="60" customFormat="1" ht="60" customHeight="1">
      <c r="A43" s="450" t="s">
        <v>1150</v>
      </c>
      <c r="B43" s="451" t="s">
        <v>1151</v>
      </c>
      <c r="C43" s="447" t="s">
        <v>385</v>
      </c>
      <c r="D43" s="489">
        <v>0</v>
      </c>
      <c r="E43" s="489">
        <v>0</v>
      </c>
      <c r="F43" s="489">
        <v>0</v>
      </c>
      <c r="G43" s="489">
        <v>0</v>
      </c>
      <c r="H43" s="489">
        <v>0</v>
      </c>
      <c r="I43" s="489">
        <v>0</v>
      </c>
      <c r="J43" s="489">
        <v>0</v>
      </c>
      <c r="K43" s="489">
        <v>0</v>
      </c>
      <c r="L43" s="489">
        <v>0</v>
      </c>
      <c r="M43" s="489">
        <v>0</v>
      </c>
      <c r="N43" s="489">
        <v>0</v>
      </c>
      <c r="O43" s="489">
        <v>0</v>
      </c>
      <c r="P43" s="489">
        <v>0</v>
      </c>
      <c r="Q43" s="489">
        <v>0</v>
      </c>
      <c r="R43" s="489">
        <v>0</v>
      </c>
      <c r="S43" s="489">
        <v>0</v>
      </c>
      <c r="T43" s="489">
        <v>0</v>
      </c>
      <c r="U43" s="489">
        <v>0</v>
      </c>
      <c r="V43" s="489">
        <v>0</v>
      </c>
      <c r="W43" s="489">
        <v>0</v>
      </c>
      <c r="X43" s="489">
        <v>0</v>
      </c>
      <c r="Y43" s="489">
        <v>0</v>
      </c>
      <c r="Z43" s="489">
        <v>0</v>
      </c>
      <c r="AA43" s="489">
        <v>0</v>
      </c>
      <c r="AB43" s="489">
        <v>0</v>
      </c>
      <c r="AC43" s="489">
        <v>0</v>
      </c>
      <c r="AD43" s="489">
        <v>0</v>
      </c>
      <c r="AE43" s="489">
        <v>0</v>
      </c>
      <c r="AF43" s="489">
        <v>0</v>
      </c>
      <c r="AG43" s="489">
        <v>0</v>
      </c>
      <c r="AH43" s="489">
        <v>0</v>
      </c>
      <c r="AI43" s="489">
        <v>0</v>
      </c>
      <c r="AJ43" s="489">
        <v>0</v>
      </c>
      <c r="AK43" s="489">
        <v>0</v>
      </c>
      <c r="AL43" s="489">
        <v>0</v>
      </c>
      <c r="AM43" s="489">
        <v>0</v>
      </c>
      <c r="AN43" s="489">
        <v>0</v>
      </c>
      <c r="AO43" s="489">
        <v>0</v>
      </c>
      <c r="AP43" s="489">
        <v>0</v>
      </c>
      <c r="AQ43" s="489">
        <v>0</v>
      </c>
      <c r="AR43" s="489">
        <v>0</v>
      </c>
      <c r="AS43" s="489">
        <v>0</v>
      </c>
      <c r="AT43" s="489">
        <v>0</v>
      </c>
      <c r="AU43" s="489">
        <v>0</v>
      </c>
      <c r="AV43" s="489">
        <v>0</v>
      </c>
      <c r="AW43" s="489">
        <v>0</v>
      </c>
      <c r="AX43" s="489">
        <v>0</v>
      </c>
      <c r="AY43" s="489">
        <v>0</v>
      </c>
      <c r="AZ43" s="489">
        <v>0</v>
      </c>
      <c r="BA43" s="489">
        <v>0</v>
      </c>
      <c r="BB43" s="489">
        <v>0</v>
      </c>
      <c r="BC43" s="489">
        <v>0</v>
      </c>
      <c r="BD43" s="68"/>
      <c r="BE43" s="68"/>
    </row>
    <row r="44" spans="1:57" s="60" customFormat="1" ht="58.5" customHeight="1">
      <c r="A44" s="450" t="s">
        <v>1152</v>
      </c>
      <c r="B44" s="451" t="s">
        <v>1153</v>
      </c>
      <c r="C44" s="447" t="s">
        <v>385</v>
      </c>
      <c r="D44" s="489">
        <v>0</v>
      </c>
      <c r="E44" s="489">
        <v>0</v>
      </c>
      <c r="F44" s="489">
        <v>0</v>
      </c>
      <c r="G44" s="489">
        <v>0</v>
      </c>
      <c r="H44" s="489">
        <v>0</v>
      </c>
      <c r="I44" s="489">
        <v>0</v>
      </c>
      <c r="J44" s="489">
        <v>0</v>
      </c>
      <c r="K44" s="489">
        <v>0</v>
      </c>
      <c r="L44" s="489">
        <v>0</v>
      </c>
      <c r="M44" s="489">
        <v>0</v>
      </c>
      <c r="N44" s="489">
        <v>0</v>
      </c>
      <c r="O44" s="489">
        <v>0</v>
      </c>
      <c r="P44" s="489">
        <v>0</v>
      </c>
      <c r="Q44" s="489">
        <v>0</v>
      </c>
      <c r="R44" s="489">
        <v>0</v>
      </c>
      <c r="S44" s="489">
        <v>0</v>
      </c>
      <c r="T44" s="489">
        <v>0</v>
      </c>
      <c r="U44" s="489">
        <v>0</v>
      </c>
      <c r="V44" s="489">
        <v>0</v>
      </c>
      <c r="W44" s="489">
        <v>0</v>
      </c>
      <c r="X44" s="489">
        <v>0</v>
      </c>
      <c r="Y44" s="489">
        <v>0</v>
      </c>
      <c r="Z44" s="489">
        <v>0</v>
      </c>
      <c r="AA44" s="489">
        <v>0</v>
      </c>
      <c r="AB44" s="489">
        <v>0</v>
      </c>
      <c r="AC44" s="489">
        <v>0</v>
      </c>
      <c r="AD44" s="489">
        <v>0</v>
      </c>
      <c r="AE44" s="489">
        <v>0</v>
      </c>
      <c r="AF44" s="489">
        <v>0</v>
      </c>
      <c r="AG44" s="489">
        <v>0</v>
      </c>
      <c r="AH44" s="489">
        <v>0</v>
      </c>
      <c r="AI44" s="489">
        <v>0</v>
      </c>
      <c r="AJ44" s="489">
        <v>0</v>
      </c>
      <c r="AK44" s="489">
        <v>0</v>
      </c>
      <c r="AL44" s="489">
        <v>0</v>
      </c>
      <c r="AM44" s="489">
        <v>0</v>
      </c>
      <c r="AN44" s="489">
        <v>0</v>
      </c>
      <c r="AO44" s="489">
        <v>0</v>
      </c>
      <c r="AP44" s="489">
        <v>0</v>
      </c>
      <c r="AQ44" s="489">
        <v>0</v>
      </c>
      <c r="AR44" s="489">
        <v>0</v>
      </c>
      <c r="AS44" s="489">
        <v>0</v>
      </c>
      <c r="AT44" s="489">
        <v>0</v>
      </c>
      <c r="AU44" s="489">
        <v>0</v>
      </c>
      <c r="AV44" s="489">
        <v>0</v>
      </c>
      <c r="AW44" s="489">
        <v>0</v>
      </c>
      <c r="AX44" s="489">
        <v>0</v>
      </c>
      <c r="AY44" s="489">
        <v>0</v>
      </c>
      <c r="AZ44" s="489">
        <v>0</v>
      </c>
      <c r="BA44" s="489">
        <v>0</v>
      </c>
      <c r="BB44" s="489">
        <v>0</v>
      </c>
      <c r="BC44" s="489">
        <v>0</v>
      </c>
      <c r="BD44" s="68"/>
      <c r="BE44" s="68"/>
    </row>
    <row r="45" spans="1:57" s="60" customFormat="1" ht="28.5">
      <c r="A45" s="390" t="s">
        <v>400</v>
      </c>
      <c r="B45" s="364" t="s">
        <v>401</v>
      </c>
      <c r="C45" s="358" t="s">
        <v>385</v>
      </c>
      <c r="D45" s="409">
        <f t="shared" ref="D45" si="55">D46+D49+D56</f>
        <v>0</v>
      </c>
      <c r="E45" s="409">
        <f t="shared" ref="E45" si="56">E46+E49+E56</f>
        <v>0</v>
      </c>
      <c r="F45" s="409">
        <f t="shared" ref="F45" si="57">F46+F49+F56</f>
        <v>0</v>
      </c>
      <c r="G45" s="409">
        <f t="shared" ref="G45" si="58">G46+G49+G56</f>
        <v>0</v>
      </c>
      <c r="H45" s="409">
        <f t="shared" ref="H45" si="59">H46+H49+H56</f>
        <v>0</v>
      </c>
      <c r="I45" s="409">
        <f t="shared" ref="I45" si="60">I46+I49+I56</f>
        <v>0</v>
      </c>
      <c r="J45" s="409">
        <f t="shared" ref="J45" si="61">J46+J49+J56</f>
        <v>0</v>
      </c>
      <c r="K45" s="409">
        <f t="shared" ref="K45" si="62">K46+K49+K56</f>
        <v>0</v>
      </c>
      <c r="L45" s="409">
        <f t="shared" ref="L45" si="63">L46+L49+L56</f>
        <v>0</v>
      </c>
      <c r="M45" s="409">
        <f t="shared" ref="M45" si="64">M46+M49+M56</f>
        <v>0</v>
      </c>
      <c r="N45" s="409">
        <f t="shared" ref="N45" si="65">N46+N49+N56</f>
        <v>0</v>
      </c>
      <c r="O45" s="409">
        <f t="shared" ref="O45" si="66">O46+O49+O56</f>
        <v>0</v>
      </c>
      <c r="P45" s="409">
        <f t="shared" ref="P45" si="67">P46+P49+P56</f>
        <v>0</v>
      </c>
      <c r="Q45" s="409">
        <f t="shared" ref="Q45" si="68">Q46+Q49+Q56</f>
        <v>0</v>
      </c>
      <c r="R45" s="409">
        <f t="shared" ref="R45" si="69">R46+R49+R56</f>
        <v>0</v>
      </c>
      <c r="S45" s="409">
        <f t="shared" ref="S45" si="70">S46+S49+S56</f>
        <v>0</v>
      </c>
      <c r="T45" s="409">
        <f t="shared" ref="T45" si="71">T46+T49+T56</f>
        <v>0</v>
      </c>
      <c r="U45" s="409">
        <f t="shared" ref="U45" si="72">U46+U49+U56</f>
        <v>0</v>
      </c>
      <c r="V45" s="409">
        <f t="shared" ref="V45" si="73">V46+V49+V56</f>
        <v>0</v>
      </c>
      <c r="W45" s="409">
        <f t="shared" ref="W45" si="74">W46+W49+W56</f>
        <v>0</v>
      </c>
      <c r="X45" s="409">
        <f t="shared" ref="X45" si="75">X46+X49+X56</f>
        <v>9.6050000000000004</v>
      </c>
      <c r="Y45" s="409">
        <f>Y46+Y49+Y56</f>
        <v>10.482000000000001</v>
      </c>
      <c r="Z45" s="409">
        <f t="shared" ref="Z45" si="76">Z46+Z49+Z56</f>
        <v>0</v>
      </c>
      <c r="AA45" s="409">
        <f t="shared" ref="AA45" si="77">AA46+AA49+AA56</f>
        <v>0</v>
      </c>
      <c r="AB45" s="409">
        <f t="shared" ref="AB45" si="78">AB46+AB49+AB56</f>
        <v>0</v>
      </c>
      <c r="AC45" s="409">
        <f t="shared" ref="AC45" si="79">AC46+AC49+AC56</f>
        <v>0</v>
      </c>
      <c r="AD45" s="409">
        <f t="shared" ref="AD45" si="80">AD46+AD49+AD56</f>
        <v>0</v>
      </c>
      <c r="AE45" s="409">
        <f t="shared" ref="AE45" si="81">AE46+AE49+AE56</f>
        <v>0</v>
      </c>
      <c r="AF45" s="409">
        <f t="shared" ref="AF45" si="82">AF46+AF49+AF56</f>
        <v>0</v>
      </c>
      <c r="AG45" s="409">
        <f t="shared" ref="AG45" si="83">AG46+AG49+AG56</f>
        <v>0</v>
      </c>
      <c r="AH45" s="409">
        <f t="shared" ref="AH45" si="84">AH46+AH49+AH56</f>
        <v>0</v>
      </c>
      <c r="AI45" s="409">
        <f t="shared" ref="AI45" si="85">AI46+AI49+AI56</f>
        <v>0</v>
      </c>
      <c r="AJ45" s="409">
        <f t="shared" ref="AJ45" si="86">AJ46+AJ49+AJ56</f>
        <v>0</v>
      </c>
      <c r="AK45" s="409">
        <f t="shared" ref="AK45" si="87">AK46+AK49+AK56</f>
        <v>0</v>
      </c>
      <c r="AL45" s="409">
        <f t="shared" ref="AL45" si="88">AL46+AL49+AL56</f>
        <v>0</v>
      </c>
      <c r="AM45" s="409">
        <f t="shared" ref="AM45" si="89">AM46+AM49+AM56</f>
        <v>0</v>
      </c>
      <c r="AN45" s="409">
        <f t="shared" ref="AN45" si="90">AN46+AN49+AN56</f>
        <v>0</v>
      </c>
      <c r="AO45" s="409">
        <f t="shared" ref="AO45" si="91">AO46+AO49+AO56</f>
        <v>0</v>
      </c>
      <c r="AP45" s="409">
        <f t="shared" ref="AP45" si="92">AP46+AP49+AP56</f>
        <v>0</v>
      </c>
      <c r="AQ45" s="409">
        <f t="shared" ref="AQ45" si="93">AQ46+AQ49+AQ56</f>
        <v>0</v>
      </c>
      <c r="AR45" s="409">
        <f t="shared" ref="AR45" si="94">AR46+AR49+AR56</f>
        <v>0</v>
      </c>
      <c r="AS45" s="409">
        <f t="shared" ref="AS45" si="95">AS46+AS49+AS56</f>
        <v>0</v>
      </c>
      <c r="AT45" s="409">
        <f t="shared" ref="AT45" si="96">AT46+AT49+AT56</f>
        <v>0</v>
      </c>
      <c r="AU45" s="409">
        <f t="shared" ref="AU45" si="97">AU46+AU49+AU56</f>
        <v>0</v>
      </c>
      <c r="AV45" s="409">
        <f t="shared" ref="AV45" si="98">AV46+AV49+AV56</f>
        <v>0</v>
      </c>
      <c r="AW45" s="409">
        <f t="shared" ref="AW45" si="99">AW46+AW49+AW56</f>
        <v>0</v>
      </c>
      <c r="AX45" s="409">
        <f>AX46+AX49+AX56</f>
        <v>0</v>
      </c>
      <c r="AY45" s="409">
        <f t="shared" ref="AY45" si="100">AY46+AY49+AY56</f>
        <v>0</v>
      </c>
      <c r="AZ45" s="409">
        <f t="shared" ref="AZ45" si="101">AZ46+AZ49+AZ56</f>
        <v>0</v>
      </c>
      <c r="BA45" s="409">
        <f t="shared" ref="BA45" si="102">BA46+BA49+BA56</f>
        <v>0</v>
      </c>
      <c r="BB45" s="409">
        <f t="shared" ref="BB45" si="103">BB46+BB49+BB56</f>
        <v>0</v>
      </c>
      <c r="BC45" s="409">
        <f t="shared" ref="BC45" si="104">BC46+BC49+BC56</f>
        <v>0</v>
      </c>
      <c r="BD45" s="68"/>
      <c r="BE45" s="68"/>
    </row>
    <row r="46" spans="1:57" s="60" customFormat="1" ht="57">
      <c r="A46" s="413" t="s">
        <v>402</v>
      </c>
      <c r="B46" s="414" t="s">
        <v>403</v>
      </c>
      <c r="C46" s="336" t="s">
        <v>385</v>
      </c>
      <c r="D46" s="442">
        <f t="shared" ref="D46" si="105">D47</f>
        <v>0</v>
      </c>
      <c r="E46" s="442">
        <f t="shared" ref="E46" si="106">E47</f>
        <v>0</v>
      </c>
      <c r="F46" s="442">
        <f t="shared" ref="F46" si="107">F47</f>
        <v>0</v>
      </c>
      <c r="G46" s="442">
        <f t="shared" ref="G46" si="108">G47</f>
        <v>0</v>
      </c>
      <c r="H46" s="442">
        <f t="shared" ref="H46" si="109">H47</f>
        <v>0</v>
      </c>
      <c r="I46" s="442">
        <f t="shared" ref="I46" si="110">I47</f>
        <v>0</v>
      </c>
      <c r="J46" s="442">
        <f t="shared" ref="J46" si="111">J47</f>
        <v>0</v>
      </c>
      <c r="K46" s="442">
        <f t="shared" ref="K46" si="112">K47</f>
        <v>0</v>
      </c>
      <c r="L46" s="442">
        <f t="shared" ref="L46" si="113">L47</f>
        <v>0</v>
      </c>
      <c r="M46" s="442">
        <f t="shared" ref="M46" si="114">M47</f>
        <v>0</v>
      </c>
      <c r="N46" s="442">
        <f t="shared" ref="N46" si="115">N47</f>
        <v>0</v>
      </c>
      <c r="O46" s="442">
        <f t="shared" ref="O46" si="116">O47</f>
        <v>0</v>
      </c>
      <c r="P46" s="442">
        <f t="shared" ref="P46" si="117">P47</f>
        <v>0</v>
      </c>
      <c r="Q46" s="442">
        <f t="shared" ref="Q46" si="118">Q47</f>
        <v>0</v>
      </c>
      <c r="R46" s="442">
        <f t="shared" ref="R46" si="119">R47</f>
        <v>0</v>
      </c>
      <c r="S46" s="442">
        <f t="shared" ref="S46" si="120">S47</f>
        <v>0</v>
      </c>
      <c r="T46" s="442">
        <f t="shared" ref="T46" si="121">T47</f>
        <v>0</v>
      </c>
      <c r="U46" s="442">
        <f t="shared" ref="U46" si="122">U47</f>
        <v>0</v>
      </c>
      <c r="V46" s="442">
        <f t="shared" ref="V46" si="123">V47</f>
        <v>0</v>
      </c>
      <c r="W46" s="442">
        <f t="shared" ref="W46" si="124">W47</f>
        <v>0</v>
      </c>
      <c r="X46" s="443">
        <f t="shared" ref="X46" si="125">X47</f>
        <v>0</v>
      </c>
      <c r="Y46" s="442">
        <f t="shared" ref="Y46" si="126">Y47</f>
        <v>0</v>
      </c>
      <c r="Z46" s="442">
        <f t="shared" ref="Z46" si="127">Z47</f>
        <v>0</v>
      </c>
      <c r="AA46" s="442">
        <f t="shared" ref="AA46" si="128">AA47</f>
        <v>0</v>
      </c>
      <c r="AB46" s="442">
        <f t="shared" ref="AB46" si="129">AB47</f>
        <v>0</v>
      </c>
      <c r="AC46" s="442">
        <f t="shared" ref="AC46" si="130">AC47</f>
        <v>0</v>
      </c>
      <c r="AD46" s="442">
        <f t="shared" ref="AD46" si="131">AD47</f>
        <v>0</v>
      </c>
      <c r="AE46" s="442">
        <f t="shared" ref="AE46" si="132">AE47</f>
        <v>0</v>
      </c>
      <c r="AF46" s="442">
        <f t="shared" ref="AF46" si="133">AF47</f>
        <v>0</v>
      </c>
      <c r="AG46" s="442">
        <f t="shared" ref="AG46" si="134">AG47</f>
        <v>0</v>
      </c>
      <c r="AH46" s="442">
        <f t="shared" ref="AH46" si="135">AH47</f>
        <v>0</v>
      </c>
      <c r="AI46" s="442">
        <f t="shared" ref="AI46" si="136">AI47</f>
        <v>0</v>
      </c>
      <c r="AJ46" s="442">
        <f t="shared" ref="AJ46" si="137">AJ47</f>
        <v>0</v>
      </c>
      <c r="AK46" s="442">
        <f t="shared" ref="AK46" si="138">AK47</f>
        <v>0</v>
      </c>
      <c r="AL46" s="442">
        <f t="shared" ref="AL46" si="139">AL47</f>
        <v>0</v>
      </c>
      <c r="AM46" s="442">
        <f t="shared" ref="AM46" si="140">AM47</f>
        <v>0</v>
      </c>
      <c r="AN46" s="442">
        <f t="shared" ref="AN46" si="141">AN47</f>
        <v>0</v>
      </c>
      <c r="AO46" s="442">
        <f t="shared" ref="AO46" si="142">AO47</f>
        <v>0</v>
      </c>
      <c r="AP46" s="442">
        <f t="shared" ref="AP46" si="143">AP47</f>
        <v>0</v>
      </c>
      <c r="AQ46" s="442">
        <f t="shared" ref="AQ46" si="144">AQ47</f>
        <v>0</v>
      </c>
      <c r="AR46" s="442">
        <f t="shared" ref="AR46" si="145">AR47</f>
        <v>0</v>
      </c>
      <c r="AS46" s="442">
        <f t="shared" ref="AS46" si="146">AS47</f>
        <v>0</v>
      </c>
      <c r="AT46" s="442">
        <f t="shared" ref="AT46" si="147">AT47</f>
        <v>0</v>
      </c>
      <c r="AU46" s="442">
        <f t="shared" ref="AU46" si="148">AU47</f>
        <v>0</v>
      </c>
      <c r="AV46" s="442">
        <f t="shared" ref="AV46" si="149">AV47</f>
        <v>0</v>
      </c>
      <c r="AW46" s="442">
        <f t="shared" ref="AW46" si="150">AW47</f>
        <v>0</v>
      </c>
      <c r="AX46" s="442">
        <f t="shared" ref="AX46" si="151">AX47</f>
        <v>0</v>
      </c>
      <c r="AY46" s="442">
        <f t="shared" ref="AY46" si="152">AY47</f>
        <v>0</v>
      </c>
      <c r="AZ46" s="442">
        <f t="shared" ref="AZ46" si="153">AZ47</f>
        <v>0</v>
      </c>
      <c r="BA46" s="442">
        <f t="shared" ref="BA46" si="154">BA47</f>
        <v>0</v>
      </c>
      <c r="BB46" s="442">
        <f t="shared" ref="BB46" si="155">BB47</f>
        <v>0</v>
      </c>
      <c r="BC46" s="442">
        <f t="shared" ref="BC46" si="156">BC47</f>
        <v>0</v>
      </c>
      <c r="BD46" s="68"/>
      <c r="BE46" s="68"/>
    </row>
    <row r="47" spans="1:57" s="60" customFormat="1" ht="36.75" customHeight="1">
      <c r="A47" s="454" t="s">
        <v>404</v>
      </c>
      <c r="B47" s="455" t="s">
        <v>405</v>
      </c>
      <c r="C47" s="447" t="s">
        <v>385</v>
      </c>
      <c r="D47" s="490">
        <v>0</v>
      </c>
      <c r="E47" s="490">
        <v>0</v>
      </c>
      <c r="F47" s="490">
        <v>0</v>
      </c>
      <c r="G47" s="490">
        <v>0</v>
      </c>
      <c r="H47" s="490">
        <v>0</v>
      </c>
      <c r="I47" s="490">
        <v>0</v>
      </c>
      <c r="J47" s="490">
        <v>0</v>
      </c>
      <c r="K47" s="490">
        <v>0</v>
      </c>
      <c r="L47" s="490">
        <v>0</v>
      </c>
      <c r="M47" s="490">
        <v>0</v>
      </c>
      <c r="N47" s="490">
        <v>0</v>
      </c>
      <c r="O47" s="490">
        <v>0</v>
      </c>
      <c r="P47" s="490">
        <v>0</v>
      </c>
      <c r="Q47" s="490">
        <v>0</v>
      </c>
      <c r="R47" s="490">
        <v>0</v>
      </c>
      <c r="S47" s="490">
        <v>0</v>
      </c>
      <c r="T47" s="490">
        <v>0</v>
      </c>
      <c r="U47" s="490">
        <v>0</v>
      </c>
      <c r="V47" s="490">
        <v>0</v>
      </c>
      <c r="W47" s="490">
        <v>0</v>
      </c>
      <c r="X47" s="491">
        <v>0</v>
      </c>
      <c r="Y47" s="490">
        <v>0</v>
      </c>
      <c r="Z47" s="490">
        <v>0</v>
      </c>
      <c r="AA47" s="490">
        <v>0</v>
      </c>
      <c r="AB47" s="490">
        <v>0</v>
      </c>
      <c r="AC47" s="490">
        <v>0</v>
      </c>
      <c r="AD47" s="490">
        <v>0</v>
      </c>
      <c r="AE47" s="490">
        <v>0</v>
      </c>
      <c r="AF47" s="490">
        <v>0</v>
      </c>
      <c r="AG47" s="490">
        <v>0</v>
      </c>
      <c r="AH47" s="490">
        <v>0</v>
      </c>
      <c r="AI47" s="490">
        <v>0</v>
      </c>
      <c r="AJ47" s="490">
        <v>0</v>
      </c>
      <c r="AK47" s="490">
        <v>0</v>
      </c>
      <c r="AL47" s="490">
        <v>0</v>
      </c>
      <c r="AM47" s="490">
        <v>0</v>
      </c>
      <c r="AN47" s="490">
        <v>0</v>
      </c>
      <c r="AO47" s="490">
        <v>0</v>
      </c>
      <c r="AP47" s="490">
        <v>0</v>
      </c>
      <c r="AQ47" s="490">
        <v>0</v>
      </c>
      <c r="AR47" s="490">
        <v>0</v>
      </c>
      <c r="AS47" s="490">
        <v>0</v>
      </c>
      <c r="AT47" s="490">
        <v>0</v>
      </c>
      <c r="AU47" s="490">
        <v>0</v>
      </c>
      <c r="AV47" s="490">
        <v>0</v>
      </c>
      <c r="AW47" s="490">
        <v>0</v>
      </c>
      <c r="AX47" s="490">
        <v>0</v>
      </c>
      <c r="AY47" s="490">
        <v>0</v>
      </c>
      <c r="AZ47" s="490">
        <v>0</v>
      </c>
      <c r="BA47" s="490">
        <v>0</v>
      </c>
      <c r="BB47" s="490">
        <v>0</v>
      </c>
      <c r="BC47" s="490">
        <v>0</v>
      </c>
      <c r="BD47" s="68"/>
      <c r="BE47" s="68"/>
    </row>
    <row r="48" spans="1:57" s="60" customFormat="1" ht="53.25" customHeight="1">
      <c r="A48" s="454" t="s">
        <v>1051</v>
      </c>
      <c r="B48" s="455" t="s">
        <v>1154</v>
      </c>
      <c r="C48" s="447"/>
      <c r="D48" s="489">
        <v>0</v>
      </c>
      <c r="E48" s="489">
        <v>0</v>
      </c>
      <c r="F48" s="489">
        <v>0</v>
      </c>
      <c r="G48" s="489">
        <v>0</v>
      </c>
      <c r="H48" s="489">
        <v>0</v>
      </c>
      <c r="I48" s="489">
        <v>0</v>
      </c>
      <c r="J48" s="489">
        <v>0</v>
      </c>
      <c r="K48" s="489">
        <v>0</v>
      </c>
      <c r="L48" s="489">
        <v>0</v>
      </c>
      <c r="M48" s="489">
        <v>0</v>
      </c>
      <c r="N48" s="489">
        <v>0</v>
      </c>
      <c r="O48" s="489">
        <v>0</v>
      </c>
      <c r="P48" s="489">
        <v>0</v>
      </c>
      <c r="Q48" s="489">
        <v>0</v>
      </c>
      <c r="R48" s="489">
        <v>0</v>
      </c>
      <c r="S48" s="489">
        <v>0</v>
      </c>
      <c r="T48" s="489">
        <v>0</v>
      </c>
      <c r="U48" s="489">
        <v>0</v>
      </c>
      <c r="V48" s="489">
        <v>0</v>
      </c>
      <c r="W48" s="489">
        <v>0</v>
      </c>
      <c r="X48" s="489">
        <v>0</v>
      </c>
      <c r="Y48" s="489">
        <v>0</v>
      </c>
      <c r="Z48" s="489">
        <v>0</v>
      </c>
      <c r="AA48" s="489">
        <v>0</v>
      </c>
      <c r="AB48" s="489">
        <v>0</v>
      </c>
      <c r="AC48" s="489">
        <v>0</v>
      </c>
      <c r="AD48" s="489">
        <v>0</v>
      </c>
      <c r="AE48" s="489">
        <v>0</v>
      </c>
      <c r="AF48" s="489">
        <v>0</v>
      </c>
      <c r="AG48" s="489">
        <v>0</v>
      </c>
      <c r="AH48" s="489">
        <v>0</v>
      </c>
      <c r="AI48" s="489">
        <v>0</v>
      </c>
      <c r="AJ48" s="489">
        <v>0</v>
      </c>
      <c r="AK48" s="489">
        <v>0</v>
      </c>
      <c r="AL48" s="489">
        <v>0</v>
      </c>
      <c r="AM48" s="489">
        <v>0</v>
      </c>
      <c r="AN48" s="489">
        <v>0</v>
      </c>
      <c r="AO48" s="489">
        <v>0</v>
      </c>
      <c r="AP48" s="489">
        <v>0</v>
      </c>
      <c r="AQ48" s="489">
        <v>0</v>
      </c>
      <c r="AR48" s="489">
        <v>0</v>
      </c>
      <c r="AS48" s="489">
        <v>0</v>
      </c>
      <c r="AT48" s="489">
        <v>0</v>
      </c>
      <c r="AU48" s="489">
        <v>0</v>
      </c>
      <c r="AV48" s="489">
        <v>0</v>
      </c>
      <c r="AW48" s="489">
        <v>0</v>
      </c>
      <c r="AX48" s="489">
        <v>0</v>
      </c>
      <c r="AY48" s="489">
        <v>0</v>
      </c>
      <c r="AZ48" s="489">
        <v>0</v>
      </c>
      <c r="BA48" s="489">
        <v>0</v>
      </c>
      <c r="BB48" s="489">
        <v>0</v>
      </c>
      <c r="BC48" s="489">
        <v>0</v>
      </c>
      <c r="BD48" s="68"/>
      <c r="BE48" s="68"/>
    </row>
    <row r="49" spans="1:57" s="60" customFormat="1" ht="42.75">
      <c r="A49" s="413" t="s">
        <v>406</v>
      </c>
      <c r="B49" s="414" t="s">
        <v>407</v>
      </c>
      <c r="C49" s="336" t="s">
        <v>385</v>
      </c>
      <c r="D49" s="442">
        <f t="shared" ref="D49" si="157">D50+D54</f>
        <v>0</v>
      </c>
      <c r="E49" s="442">
        <f t="shared" ref="E49" si="158">E50+E54</f>
        <v>0</v>
      </c>
      <c r="F49" s="442">
        <f t="shared" ref="F49" si="159">F50+F54</f>
        <v>0</v>
      </c>
      <c r="G49" s="442">
        <f t="shared" ref="G49" si="160">G50+G54</f>
        <v>0</v>
      </c>
      <c r="H49" s="442">
        <f t="shared" ref="H49" si="161">H50+H54</f>
        <v>0</v>
      </c>
      <c r="I49" s="442">
        <f t="shared" ref="I49" si="162">I50+I54</f>
        <v>0</v>
      </c>
      <c r="J49" s="442">
        <f t="shared" ref="J49" si="163">J50+J54</f>
        <v>0</v>
      </c>
      <c r="K49" s="442">
        <f t="shared" ref="K49" si="164">K50+K54</f>
        <v>0</v>
      </c>
      <c r="L49" s="442">
        <f t="shared" ref="L49" si="165">L50+L54</f>
        <v>0</v>
      </c>
      <c r="M49" s="442">
        <f t="shared" ref="M49" si="166">M50+M54</f>
        <v>0</v>
      </c>
      <c r="N49" s="442">
        <f t="shared" ref="N49" si="167">N50+N54</f>
        <v>0</v>
      </c>
      <c r="O49" s="442">
        <f t="shared" ref="O49" si="168">O50+O54</f>
        <v>0</v>
      </c>
      <c r="P49" s="442">
        <f t="shared" ref="P49" si="169">P50+P54</f>
        <v>0</v>
      </c>
      <c r="Q49" s="442">
        <f t="shared" ref="Q49" si="170">Q50+Q54</f>
        <v>0</v>
      </c>
      <c r="R49" s="442">
        <f t="shared" ref="R49" si="171">R50+R54</f>
        <v>0</v>
      </c>
      <c r="S49" s="442">
        <f t="shared" ref="S49" si="172">S50+S54</f>
        <v>0</v>
      </c>
      <c r="T49" s="442">
        <f t="shared" ref="T49" si="173">T50+T54</f>
        <v>0</v>
      </c>
      <c r="U49" s="442">
        <f t="shared" ref="U49" si="174">U50+U54</f>
        <v>0</v>
      </c>
      <c r="V49" s="442">
        <f t="shared" ref="V49" si="175">V50+V54</f>
        <v>0</v>
      </c>
      <c r="W49" s="442">
        <f t="shared" ref="W49" si="176">W50+W54</f>
        <v>0</v>
      </c>
      <c r="X49" s="442">
        <f t="shared" ref="X49" si="177">X50+X54</f>
        <v>9.6050000000000004</v>
      </c>
      <c r="Y49" s="442">
        <f t="shared" ref="Y49" si="178">Y50+Y54</f>
        <v>10.482000000000001</v>
      </c>
      <c r="Z49" s="442">
        <f t="shared" ref="Z49" si="179">Z50+Z54</f>
        <v>0</v>
      </c>
      <c r="AA49" s="442">
        <f t="shared" ref="AA49" si="180">AA50+AA54</f>
        <v>0</v>
      </c>
      <c r="AB49" s="442">
        <f t="shared" ref="AB49" si="181">AB50+AB54</f>
        <v>0</v>
      </c>
      <c r="AC49" s="442">
        <f t="shared" ref="AC49" si="182">AC50+AC54</f>
        <v>0</v>
      </c>
      <c r="AD49" s="442">
        <f t="shared" ref="AD49" si="183">AD50+AD54</f>
        <v>0</v>
      </c>
      <c r="AE49" s="442">
        <f t="shared" ref="AE49" si="184">AE50+AE54</f>
        <v>0</v>
      </c>
      <c r="AF49" s="442">
        <f t="shared" ref="AF49" si="185">AF50+AF54</f>
        <v>0</v>
      </c>
      <c r="AG49" s="442">
        <f t="shared" ref="AG49" si="186">AG50+AG54</f>
        <v>0</v>
      </c>
      <c r="AH49" s="442">
        <f t="shared" ref="AH49" si="187">AH50+AH54</f>
        <v>0</v>
      </c>
      <c r="AI49" s="442">
        <f t="shared" ref="AI49" si="188">AI50+AI54</f>
        <v>0</v>
      </c>
      <c r="AJ49" s="442">
        <f t="shared" ref="AJ49" si="189">AJ50+AJ54</f>
        <v>0</v>
      </c>
      <c r="AK49" s="442">
        <f t="shared" ref="AK49" si="190">AK50+AK54</f>
        <v>0</v>
      </c>
      <c r="AL49" s="442">
        <f t="shared" ref="AL49" si="191">AL50+AL54</f>
        <v>0</v>
      </c>
      <c r="AM49" s="442">
        <f t="shared" ref="AM49" si="192">AM50+AM54</f>
        <v>0</v>
      </c>
      <c r="AN49" s="442">
        <f t="shared" ref="AN49" si="193">AN50+AN54</f>
        <v>0</v>
      </c>
      <c r="AO49" s="442">
        <f t="shared" ref="AO49" si="194">AO50+AO54</f>
        <v>0</v>
      </c>
      <c r="AP49" s="442">
        <f t="shared" ref="AP49" si="195">AP50+AP54</f>
        <v>0</v>
      </c>
      <c r="AQ49" s="442">
        <f t="shared" ref="AQ49" si="196">AQ50+AQ54</f>
        <v>0</v>
      </c>
      <c r="AR49" s="442">
        <f t="shared" ref="AR49" si="197">AR50+AR54</f>
        <v>0</v>
      </c>
      <c r="AS49" s="442">
        <f t="shared" ref="AS49" si="198">AS50+AS54</f>
        <v>0</v>
      </c>
      <c r="AT49" s="442">
        <f t="shared" ref="AT49" si="199">AT50+AT54</f>
        <v>0</v>
      </c>
      <c r="AU49" s="442">
        <f t="shared" ref="AU49" si="200">AU50+AU54</f>
        <v>0</v>
      </c>
      <c r="AV49" s="442">
        <f t="shared" ref="AV49" si="201">AV50+AV54</f>
        <v>0</v>
      </c>
      <c r="AW49" s="442">
        <f t="shared" ref="AW49" si="202">AW50+AW54</f>
        <v>0</v>
      </c>
      <c r="AX49" s="442">
        <f>AX50+AX54</f>
        <v>0</v>
      </c>
      <c r="AY49" s="442">
        <f t="shared" ref="AY49" si="203">AY50+AY54</f>
        <v>0</v>
      </c>
      <c r="AZ49" s="442">
        <f t="shared" ref="AZ49" si="204">AZ50+AZ54</f>
        <v>0</v>
      </c>
      <c r="BA49" s="442">
        <f t="shared" ref="BA49" si="205">BA50+BA54</f>
        <v>0</v>
      </c>
      <c r="BB49" s="442">
        <f t="shared" ref="BB49" si="206">BB50+BB54</f>
        <v>0</v>
      </c>
      <c r="BC49" s="442">
        <f t="shared" ref="BC49" si="207">BC50+BC54</f>
        <v>0</v>
      </c>
      <c r="BD49" s="68"/>
      <c r="BE49" s="68"/>
    </row>
    <row r="50" spans="1:57" s="60" customFormat="1" ht="28.5">
      <c r="A50" s="454" t="s">
        <v>408</v>
      </c>
      <c r="B50" s="455" t="s">
        <v>409</v>
      </c>
      <c r="C50" s="447" t="s">
        <v>385</v>
      </c>
      <c r="D50" s="490">
        <f t="shared" ref="D50" si="208">D52+D53</f>
        <v>0</v>
      </c>
      <c r="E50" s="490">
        <f t="shared" ref="E50:AW50" si="209">E52+E53</f>
        <v>0</v>
      </c>
      <c r="F50" s="490">
        <f t="shared" si="209"/>
        <v>0</v>
      </c>
      <c r="G50" s="490">
        <f t="shared" si="209"/>
        <v>0</v>
      </c>
      <c r="H50" s="490">
        <f t="shared" si="209"/>
        <v>0</v>
      </c>
      <c r="I50" s="490">
        <f t="shared" si="209"/>
        <v>0</v>
      </c>
      <c r="J50" s="490">
        <f t="shared" si="209"/>
        <v>0</v>
      </c>
      <c r="K50" s="490">
        <f t="shared" si="209"/>
        <v>0</v>
      </c>
      <c r="L50" s="490">
        <f t="shared" si="209"/>
        <v>0</v>
      </c>
      <c r="M50" s="490">
        <f t="shared" si="209"/>
        <v>0</v>
      </c>
      <c r="N50" s="490">
        <f t="shared" si="209"/>
        <v>0</v>
      </c>
      <c r="O50" s="490">
        <f t="shared" si="209"/>
        <v>0</v>
      </c>
      <c r="P50" s="490">
        <f t="shared" si="209"/>
        <v>0</v>
      </c>
      <c r="Q50" s="490">
        <f t="shared" si="209"/>
        <v>0</v>
      </c>
      <c r="R50" s="490">
        <f t="shared" si="209"/>
        <v>0</v>
      </c>
      <c r="S50" s="490">
        <f t="shared" si="209"/>
        <v>0</v>
      </c>
      <c r="T50" s="490">
        <f t="shared" si="209"/>
        <v>0</v>
      </c>
      <c r="U50" s="490">
        <f t="shared" si="209"/>
        <v>0</v>
      </c>
      <c r="V50" s="490">
        <f>V52+V53+V51</f>
        <v>0</v>
      </c>
      <c r="W50" s="490">
        <f t="shared" si="209"/>
        <v>0</v>
      </c>
      <c r="X50" s="490">
        <f>X52+X53+X51</f>
        <v>8.1050000000000004</v>
      </c>
      <c r="Y50" s="490">
        <f>Y52+Y53+Y51</f>
        <v>8.793000000000001</v>
      </c>
      <c r="Z50" s="490">
        <f t="shared" si="209"/>
        <v>0</v>
      </c>
      <c r="AA50" s="490">
        <f t="shared" si="209"/>
        <v>0</v>
      </c>
      <c r="AB50" s="490">
        <f t="shared" si="209"/>
        <v>0</v>
      </c>
      <c r="AC50" s="490">
        <f t="shared" si="209"/>
        <v>0</v>
      </c>
      <c r="AD50" s="490">
        <f t="shared" si="209"/>
        <v>0</v>
      </c>
      <c r="AE50" s="490">
        <f t="shared" si="209"/>
        <v>0</v>
      </c>
      <c r="AF50" s="490">
        <f t="shared" si="209"/>
        <v>0</v>
      </c>
      <c r="AG50" s="490">
        <f t="shared" si="209"/>
        <v>0</v>
      </c>
      <c r="AH50" s="490">
        <f t="shared" si="209"/>
        <v>0</v>
      </c>
      <c r="AI50" s="490">
        <f t="shared" si="209"/>
        <v>0</v>
      </c>
      <c r="AJ50" s="490">
        <f t="shared" si="209"/>
        <v>0</v>
      </c>
      <c r="AK50" s="490">
        <f t="shared" si="209"/>
        <v>0</v>
      </c>
      <c r="AL50" s="490">
        <f t="shared" si="209"/>
        <v>0</v>
      </c>
      <c r="AM50" s="490">
        <f t="shared" si="209"/>
        <v>0</v>
      </c>
      <c r="AN50" s="490">
        <f t="shared" si="209"/>
        <v>0</v>
      </c>
      <c r="AO50" s="490">
        <f t="shared" si="209"/>
        <v>0</v>
      </c>
      <c r="AP50" s="490">
        <f t="shared" si="209"/>
        <v>0</v>
      </c>
      <c r="AQ50" s="490">
        <f t="shared" si="209"/>
        <v>0</v>
      </c>
      <c r="AR50" s="490">
        <f t="shared" si="209"/>
        <v>0</v>
      </c>
      <c r="AS50" s="490">
        <f t="shared" si="209"/>
        <v>0</v>
      </c>
      <c r="AT50" s="490">
        <f t="shared" si="209"/>
        <v>0</v>
      </c>
      <c r="AU50" s="490">
        <f t="shared" si="209"/>
        <v>0</v>
      </c>
      <c r="AV50" s="490">
        <f t="shared" si="209"/>
        <v>0</v>
      </c>
      <c r="AW50" s="490">
        <f t="shared" si="209"/>
        <v>0</v>
      </c>
      <c r="AX50" s="490">
        <f>AX52+AX53+AX51</f>
        <v>0</v>
      </c>
      <c r="AY50" s="490">
        <f>AY52+AY53+AY51</f>
        <v>0</v>
      </c>
      <c r="AZ50" s="490">
        <f t="shared" ref="AZ50:BC50" si="210">AZ52+AZ53+AZ51</f>
        <v>0</v>
      </c>
      <c r="BA50" s="490">
        <f t="shared" si="210"/>
        <v>0</v>
      </c>
      <c r="BB50" s="490">
        <f t="shared" si="210"/>
        <v>0</v>
      </c>
      <c r="BC50" s="490">
        <f t="shared" si="210"/>
        <v>0</v>
      </c>
      <c r="BD50" s="68"/>
      <c r="BE50" s="68"/>
    </row>
    <row r="51" spans="1:57" s="60" customFormat="1" ht="45">
      <c r="A51" s="387" t="s">
        <v>410</v>
      </c>
      <c r="B51" s="78" t="s">
        <v>411</v>
      </c>
      <c r="C51" s="87" t="s">
        <v>412</v>
      </c>
      <c r="D51" s="114">
        <v>0</v>
      </c>
      <c r="E51" s="114">
        <v>0</v>
      </c>
      <c r="F51" s="114">
        <v>0</v>
      </c>
      <c r="G51" s="114">
        <v>0</v>
      </c>
      <c r="H51" s="114">
        <v>0</v>
      </c>
      <c r="I51" s="114">
        <v>0</v>
      </c>
      <c r="J51" s="114">
        <v>0</v>
      </c>
      <c r="K51" s="114">
        <v>0</v>
      </c>
      <c r="L51" s="114">
        <v>0</v>
      </c>
      <c r="M51" s="114">
        <v>0</v>
      </c>
      <c r="N51" s="114">
        <v>0</v>
      </c>
      <c r="O51" s="114">
        <v>0</v>
      </c>
      <c r="P51" s="114">
        <v>0</v>
      </c>
      <c r="Q51" s="114">
        <v>0</v>
      </c>
      <c r="R51" s="114">
        <v>0</v>
      </c>
      <c r="S51" s="114">
        <v>0</v>
      </c>
      <c r="T51" s="114">
        <v>0</v>
      </c>
      <c r="U51" s="114">
        <v>0</v>
      </c>
      <c r="V51" s="114">
        <v>0</v>
      </c>
      <c r="W51" s="114">
        <v>0</v>
      </c>
      <c r="X51" s="114">
        <f>'15'!G51</f>
        <v>1.5</v>
      </c>
      <c r="Y51" s="114">
        <f>'15'!AP51</f>
        <v>1.8</v>
      </c>
      <c r="Z51" s="114">
        <v>0</v>
      </c>
      <c r="AA51" s="114">
        <v>0</v>
      </c>
      <c r="AB51" s="114">
        <v>0</v>
      </c>
      <c r="AC51" s="114">
        <v>0</v>
      </c>
      <c r="AD51" s="114">
        <v>0</v>
      </c>
      <c r="AE51" s="114">
        <v>0</v>
      </c>
      <c r="AF51" s="114">
        <v>0</v>
      </c>
      <c r="AG51" s="114">
        <v>0</v>
      </c>
      <c r="AH51" s="114">
        <v>0</v>
      </c>
      <c r="AI51" s="114">
        <v>0</v>
      </c>
      <c r="AJ51" s="114">
        <v>0</v>
      </c>
      <c r="AK51" s="114">
        <v>0</v>
      </c>
      <c r="AL51" s="114">
        <v>0</v>
      </c>
      <c r="AM51" s="114">
        <v>0</v>
      </c>
      <c r="AN51" s="114">
        <v>0</v>
      </c>
      <c r="AO51" s="114">
        <v>0</v>
      </c>
      <c r="AP51" s="114">
        <v>0</v>
      </c>
      <c r="AQ51" s="114">
        <v>0</v>
      </c>
      <c r="AR51" s="114">
        <v>0</v>
      </c>
      <c r="AS51" s="114">
        <v>0</v>
      </c>
      <c r="AT51" s="114">
        <v>0</v>
      </c>
      <c r="AU51" s="114">
        <v>0</v>
      </c>
      <c r="AV51" s="114">
        <v>0</v>
      </c>
      <c r="AW51" s="114">
        <v>0</v>
      </c>
      <c r="AX51" s="114">
        <v>0</v>
      </c>
      <c r="AY51" s="114">
        <v>0</v>
      </c>
      <c r="AZ51" s="114">
        <v>0</v>
      </c>
      <c r="BA51" s="114">
        <v>0</v>
      </c>
      <c r="BB51" s="114">
        <v>0</v>
      </c>
      <c r="BC51" s="114">
        <v>0</v>
      </c>
      <c r="BD51" s="68"/>
      <c r="BE51" s="68"/>
    </row>
    <row r="52" spans="1:57" s="60" customFormat="1" ht="60" hidden="1">
      <c r="A52" s="396" t="s">
        <v>442</v>
      </c>
      <c r="B52" s="99" t="s">
        <v>414</v>
      </c>
      <c r="C52" s="100" t="s">
        <v>308</v>
      </c>
      <c r="D52" s="114">
        <v>0</v>
      </c>
      <c r="E52" s="114">
        <v>0</v>
      </c>
      <c r="F52" s="114">
        <v>0</v>
      </c>
      <c r="G52" s="114">
        <v>0</v>
      </c>
      <c r="H52" s="114">
        <v>0</v>
      </c>
      <c r="I52" s="114">
        <v>0</v>
      </c>
      <c r="J52" s="114">
        <v>0</v>
      </c>
      <c r="K52" s="114">
        <v>0</v>
      </c>
      <c r="L52" s="114">
        <v>0</v>
      </c>
      <c r="M52" s="114">
        <v>0</v>
      </c>
      <c r="N52" s="114">
        <v>0</v>
      </c>
      <c r="O52" s="114"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4">
        <v>0</v>
      </c>
      <c r="V52" s="114">
        <v>0</v>
      </c>
      <c r="W52" s="114">
        <v>0</v>
      </c>
      <c r="X52" s="114">
        <f>'15'!G52</f>
        <v>0</v>
      </c>
      <c r="Y52" s="114">
        <v>0</v>
      </c>
      <c r="Z52" s="114">
        <v>0</v>
      </c>
      <c r="AA52" s="114">
        <v>0</v>
      </c>
      <c r="AB52" s="114">
        <v>0</v>
      </c>
      <c r="AC52" s="114">
        <v>0</v>
      </c>
      <c r="AD52" s="114">
        <v>0</v>
      </c>
      <c r="AE52" s="114">
        <v>0</v>
      </c>
      <c r="AF52" s="114">
        <v>0</v>
      </c>
      <c r="AG52" s="114">
        <v>0</v>
      </c>
      <c r="AH52" s="114">
        <v>0</v>
      </c>
      <c r="AI52" s="114">
        <v>0</v>
      </c>
      <c r="AJ52" s="114">
        <v>0</v>
      </c>
      <c r="AK52" s="114">
        <v>0</v>
      </c>
      <c r="AL52" s="114">
        <v>0</v>
      </c>
      <c r="AM52" s="114">
        <v>0</v>
      </c>
      <c r="AN52" s="114">
        <v>0</v>
      </c>
      <c r="AO52" s="114">
        <v>0</v>
      </c>
      <c r="AP52" s="114">
        <v>0</v>
      </c>
      <c r="AQ52" s="114">
        <v>0</v>
      </c>
      <c r="AR52" s="114">
        <v>0</v>
      </c>
      <c r="AS52" s="114">
        <v>0</v>
      </c>
      <c r="AT52" s="114">
        <v>0</v>
      </c>
      <c r="AU52" s="114">
        <v>0</v>
      </c>
      <c r="AV52" s="114">
        <v>0</v>
      </c>
      <c r="AW52" s="114">
        <v>0</v>
      </c>
      <c r="AX52" s="114">
        <v>0</v>
      </c>
      <c r="AY52" s="114">
        <v>0</v>
      </c>
      <c r="AZ52" s="114">
        <v>0</v>
      </c>
      <c r="BA52" s="114">
        <v>0</v>
      </c>
      <c r="BB52" s="114">
        <v>0</v>
      </c>
      <c r="BC52" s="114">
        <v>0</v>
      </c>
      <c r="BD52" s="68"/>
      <c r="BE52" s="68"/>
    </row>
    <row r="53" spans="1:57" s="60" customFormat="1" ht="45">
      <c r="A53" s="387" t="s">
        <v>443</v>
      </c>
      <c r="B53" s="78" t="s">
        <v>416</v>
      </c>
      <c r="C53" s="87" t="s">
        <v>417</v>
      </c>
      <c r="D53" s="114">
        <v>0</v>
      </c>
      <c r="E53" s="114">
        <v>0</v>
      </c>
      <c r="F53" s="114">
        <v>0</v>
      </c>
      <c r="G53" s="114">
        <v>0</v>
      </c>
      <c r="H53" s="114">
        <v>0</v>
      </c>
      <c r="I53" s="114">
        <v>0</v>
      </c>
      <c r="J53" s="114">
        <v>0</v>
      </c>
      <c r="K53" s="114">
        <v>0</v>
      </c>
      <c r="L53" s="114">
        <v>0</v>
      </c>
      <c r="M53" s="114">
        <v>0</v>
      </c>
      <c r="N53" s="114">
        <v>0</v>
      </c>
      <c r="O53" s="114">
        <v>0</v>
      </c>
      <c r="P53" s="114">
        <v>0</v>
      </c>
      <c r="Q53" s="114">
        <v>0</v>
      </c>
      <c r="R53" s="114">
        <v>0</v>
      </c>
      <c r="S53" s="114">
        <v>0</v>
      </c>
      <c r="T53" s="114">
        <v>0</v>
      </c>
      <c r="U53" s="114">
        <v>0</v>
      </c>
      <c r="V53" s="114">
        <v>0</v>
      </c>
      <c r="W53" s="114">
        <v>0</v>
      </c>
      <c r="X53" s="114">
        <f>'15'!G53</f>
        <v>6.6050000000000004</v>
      </c>
      <c r="Y53" s="114">
        <f>'15'!AP53</f>
        <v>6.9930000000000003</v>
      </c>
      <c r="Z53" s="114">
        <v>0</v>
      </c>
      <c r="AA53" s="114">
        <v>0</v>
      </c>
      <c r="AB53" s="114">
        <v>0</v>
      </c>
      <c r="AC53" s="114">
        <v>0</v>
      </c>
      <c r="AD53" s="114">
        <v>0</v>
      </c>
      <c r="AE53" s="114">
        <v>0</v>
      </c>
      <c r="AF53" s="114">
        <v>0</v>
      </c>
      <c r="AG53" s="114">
        <v>0</v>
      </c>
      <c r="AH53" s="114">
        <v>0</v>
      </c>
      <c r="AI53" s="114">
        <v>0</v>
      </c>
      <c r="AJ53" s="114">
        <v>0</v>
      </c>
      <c r="AK53" s="114">
        <v>0</v>
      </c>
      <c r="AL53" s="114">
        <v>0</v>
      </c>
      <c r="AM53" s="114">
        <v>0</v>
      </c>
      <c r="AN53" s="114">
        <v>0</v>
      </c>
      <c r="AO53" s="114">
        <v>0</v>
      </c>
      <c r="AP53" s="114">
        <v>0</v>
      </c>
      <c r="AQ53" s="114">
        <v>0</v>
      </c>
      <c r="AR53" s="114">
        <v>0</v>
      </c>
      <c r="AS53" s="114">
        <v>0</v>
      </c>
      <c r="AT53" s="114">
        <v>0</v>
      </c>
      <c r="AU53" s="114">
        <v>0</v>
      </c>
      <c r="AV53" s="114">
        <v>0</v>
      </c>
      <c r="AW53" s="114">
        <v>0</v>
      </c>
      <c r="AX53" s="114">
        <v>0</v>
      </c>
      <c r="AY53" s="114">
        <v>0</v>
      </c>
      <c r="AZ53" s="114">
        <v>0</v>
      </c>
      <c r="BA53" s="114">
        <v>0</v>
      </c>
      <c r="BB53" s="114">
        <v>0</v>
      </c>
      <c r="BC53" s="114">
        <v>0</v>
      </c>
      <c r="BD53" s="68"/>
      <c r="BE53" s="68"/>
    </row>
    <row r="54" spans="1:57" s="60" customFormat="1" ht="28.5">
      <c r="A54" s="458" t="s">
        <v>418</v>
      </c>
      <c r="B54" s="459" t="s">
        <v>419</v>
      </c>
      <c r="C54" s="460" t="s">
        <v>385</v>
      </c>
      <c r="D54" s="490">
        <f t="shared" ref="D54" si="211">D55</f>
        <v>0</v>
      </c>
      <c r="E54" s="490">
        <f t="shared" ref="E54" si="212">E55</f>
        <v>0</v>
      </c>
      <c r="F54" s="490">
        <f t="shared" ref="F54" si="213">F55</f>
        <v>0</v>
      </c>
      <c r="G54" s="490">
        <f t="shared" ref="G54" si="214">G55</f>
        <v>0</v>
      </c>
      <c r="H54" s="490">
        <f t="shared" ref="H54" si="215">H55</f>
        <v>0</v>
      </c>
      <c r="I54" s="490">
        <f t="shared" ref="I54" si="216">I55</f>
        <v>0</v>
      </c>
      <c r="J54" s="490">
        <f t="shared" ref="J54" si="217">J55</f>
        <v>0</v>
      </c>
      <c r="K54" s="490">
        <f t="shared" ref="K54" si="218">K55</f>
        <v>0</v>
      </c>
      <c r="L54" s="490">
        <f t="shared" ref="L54" si="219">L55</f>
        <v>0</v>
      </c>
      <c r="M54" s="490">
        <f t="shared" ref="M54" si="220">M55</f>
        <v>0</v>
      </c>
      <c r="N54" s="490">
        <f t="shared" ref="N54" si="221">N55</f>
        <v>0</v>
      </c>
      <c r="O54" s="490">
        <f t="shared" ref="O54" si="222">O55</f>
        <v>0</v>
      </c>
      <c r="P54" s="490">
        <f t="shared" ref="P54" si="223">P55</f>
        <v>0</v>
      </c>
      <c r="Q54" s="490">
        <f t="shared" ref="Q54" si="224">Q55</f>
        <v>0</v>
      </c>
      <c r="R54" s="490">
        <f t="shared" ref="R54" si="225">R55</f>
        <v>0</v>
      </c>
      <c r="S54" s="490">
        <f t="shared" ref="S54" si="226">S55</f>
        <v>0</v>
      </c>
      <c r="T54" s="490">
        <f t="shared" ref="T54" si="227">T55</f>
        <v>0</v>
      </c>
      <c r="U54" s="490">
        <f t="shared" ref="U54" si="228">U55</f>
        <v>0</v>
      </c>
      <c r="V54" s="490">
        <f t="shared" ref="V54" si="229">V55</f>
        <v>0</v>
      </c>
      <c r="W54" s="490">
        <f t="shared" ref="W54" si="230">W55</f>
        <v>0</v>
      </c>
      <c r="X54" s="490">
        <f>'15'!G54</f>
        <v>1.5</v>
      </c>
      <c r="Y54" s="490">
        <f t="shared" ref="Y54" si="231">Y55</f>
        <v>1.6890000000000001</v>
      </c>
      <c r="Z54" s="490">
        <f t="shared" ref="Z54" si="232">Z55</f>
        <v>0</v>
      </c>
      <c r="AA54" s="490">
        <f t="shared" ref="AA54" si="233">AA55</f>
        <v>0</v>
      </c>
      <c r="AB54" s="490">
        <f t="shared" ref="AB54" si="234">AB55</f>
        <v>0</v>
      </c>
      <c r="AC54" s="490">
        <f t="shared" ref="AC54" si="235">AC55</f>
        <v>0</v>
      </c>
      <c r="AD54" s="490">
        <f t="shared" ref="AD54" si="236">AD55</f>
        <v>0</v>
      </c>
      <c r="AE54" s="490">
        <f t="shared" ref="AE54" si="237">AE55</f>
        <v>0</v>
      </c>
      <c r="AF54" s="490">
        <f t="shared" ref="AF54" si="238">AF55</f>
        <v>0</v>
      </c>
      <c r="AG54" s="490">
        <f t="shared" ref="AG54" si="239">AG55</f>
        <v>0</v>
      </c>
      <c r="AH54" s="490">
        <f t="shared" ref="AH54" si="240">AH55</f>
        <v>0</v>
      </c>
      <c r="AI54" s="490">
        <f t="shared" ref="AI54" si="241">AI55</f>
        <v>0</v>
      </c>
      <c r="AJ54" s="490">
        <f t="shared" ref="AJ54" si="242">AJ55</f>
        <v>0</v>
      </c>
      <c r="AK54" s="490">
        <f t="shared" ref="AK54" si="243">AK55</f>
        <v>0</v>
      </c>
      <c r="AL54" s="490">
        <f t="shared" ref="AL54" si="244">AL55</f>
        <v>0</v>
      </c>
      <c r="AM54" s="490">
        <f t="shared" ref="AM54" si="245">AM55</f>
        <v>0</v>
      </c>
      <c r="AN54" s="490">
        <f t="shared" ref="AN54" si="246">AN55</f>
        <v>0</v>
      </c>
      <c r="AO54" s="490">
        <f t="shared" ref="AO54" si="247">AO55</f>
        <v>0</v>
      </c>
      <c r="AP54" s="490">
        <f t="shared" ref="AP54" si="248">AP55</f>
        <v>0</v>
      </c>
      <c r="AQ54" s="490">
        <f t="shared" ref="AQ54" si="249">AQ55</f>
        <v>0</v>
      </c>
      <c r="AR54" s="490">
        <f t="shared" ref="AR54" si="250">AR55</f>
        <v>0</v>
      </c>
      <c r="AS54" s="490">
        <f t="shared" ref="AS54" si="251">AS55</f>
        <v>0</v>
      </c>
      <c r="AT54" s="490">
        <f t="shared" ref="AT54" si="252">AT55</f>
        <v>0</v>
      </c>
      <c r="AU54" s="490">
        <f t="shared" ref="AU54" si="253">AU55</f>
        <v>0</v>
      </c>
      <c r="AV54" s="490">
        <f t="shared" ref="AV54" si="254">AV55</f>
        <v>0</v>
      </c>
      <c r="AW54" s="490">
        <f t="shared" ref="AW54" si="255">AW55</f>
        <v>0</v>
      </c>
      <c r="AX54" s="490">
        <f t="shared" ref="AX54:AY54" si="256">AX55</f>
        <v>0</v>
      </c>
      <c r="AY54" s="490">
        <f t="shared" si="256"/>
        <v>0</v>
      </c>
      <c r="AZ54" s="490">
        <f t="shared" ref="AZ54" si="257">AZ55</f>
        <v>0</v>
      </c>
      <c r="BA54" s="490">
        <f t="shared" ref="BA54" si="258">BA55</f>
        <v>0</v>
      </c>
      <c r="BB54" s="490">
        <f t="shared" ref="BB54" si="259">BB55</f>
        <v>0</v>
      </c>
      <c r="BC54" s="490">
        <f t="shared" ref="BC54" si="260">BC55</f>
        <v>0</v>
      </c>
      <c r="BD54" s="68"/>
      <c r="BE54" s="68"/>
    </row>
    <row r="55" spans="1:57" s="60" customFormat="1" ht="47.25">
      <c r="A55" s="398" t="s">
        <v>420</v>
      </c>
      <c r="B55" s="80" t="s">
        <v>421</v>
      </c>
      <c r="C55" s="88" t="s">
        <v>422</v>
      </c>
      <c r="D55" s="114">
        <v>0</v>
      </c>
      <c r="E55" s="114">
        <v>0</v>
      </c>
      <c r="F55" s="114">
        <v>0</v>
      </c>
      <c r="G55" s="114">
        <v>0</v>
      </c>
      <c r="H55" s="114">
        <v>0</v>
      </c>
      <c r="I55" s="114">
        <v>0</v>
      </c>
      <c r="J55" s="114">
        <v>0</v>
      </c>
      <c r="K55" s="114">
        <v>0</v>
      </c>
      <c r="L55" s="114">
        <v>0</v>
      </c>
      <c r="M55" s="114">
        <v>0</v>
      </c>
      <c r="N55" s="114">
        <v>0</v>
      </c>
      <c r="O55" s="114">
        <v>0</v>
      </c>
      <c r="P55" s="114">
        <v>0</v>
      </c>
      <c r="Q55" s="114">
        <v>0</v>
      </c>
      <c r="R55" s="114">
        <v>0</v>
      </c>
      <c r="S55" s="114">
        <v>0</v>
      </c>
      <c r="T55" s="114">
        <v>0</v>
      </c>
      <c r="U55" s="114">
        <v>0</v>
      </c>
      <c r="V55" s="114">
        <v>0</v>
      </c>
      <c r="W55" s="114">
        <v>0</v>
      </c>
      <c r="X55" s="114">
        <f>'15'!G55</f>
        <v>1.5</v>
      </c>
      <c r="Y55" s="114">
        <f>'15'!AP55</f>
        <v>1.6890000000000001</v>
      </c>
      <c r="Z55" s="114">
        <v>0</v>
      </c>
      <c r="AA55" s="114">
        <v>0</v>
      </c>
      <c r="AB55" s="114">
        <v>0</v>
      </c>
      <c r="AC55" s="114">
        <v>0</v>
      </c>
      <c r="AD55" s="114">
        <v>0</v>
      </c>
      <c r="AE55" s="114">
        <v>0</v>
      </c>
      <c r="AF55" s="114">
        <v>0</v>
      </c>
      <c r="AG55" s="114">
        <v>0</v>
      </c>
      <c r="AH55" s="114">
        <v>0</v>
      </c>
      <c r="AI55" s="114">
        <v>0</v>
      </c>
      <c r="AJ55" s="114">
        <v>0</v>
      </c>
      <c r="AK55" s="114">
        <v>0</v>
      </c>
      <c r="AL55" s="114">
        <v>0</v>
      </c>
      <c r="AM55" s="114">
        <v>0</v>
      </c>
      <c r="AN55" s="114">
        <v>0</v>
      </c>
      <c r="AO55" s="114">
        <v>0</v>
      </c>
      <c r="AP55" s="114">
        <v>0</v>
      </c>
      <c r="AQ55" s="114">
        <v>0</v>
      </c>
      <c r="AR55" s="114">
        <v>0</v>
      </c>
      <c r="AS55" s="114">
        <v>0</v>
      </c>
      <c r="AT55" s="114">
        <v>0</v>
      </c>
      <c r="AU55" s="114">
        <v>0</v>
      </c>
      <c r="AV55" s="114">
        <v>0</v>
      </c>
      <c r="AW55" s="114">
        <v>0</v>
      </c>
      <c r="AX55" s="114">
        <v>0</v>
      </c>
      <c r="AY55" s="114">
        <v>0</v>
      </c>
      <c r="AZ55" s="114">
        <v>0</v>
      </c>
      <c r="BA55" s="114">
        <v>0</v>
      </c>
      <c r="BB55" s="114">
        <v>0</v>
      </c>
      <c r="BC55" s="114">
        <v>0</v>
      </c>
      <c r="BD55" s="68"/>
      <c r="BE55" s="68"/>
    </row>
    <row r="56" spans="1:57" s="60" customFormat="1" ht="28.5">
      <c r="A56" s="413" t="s">
        <v>423</v>
      </c>
      <c r="B56" s="415" t="s">
        <v>424</v>
      </c>
      <c r="C56" s="438" t="s">
        <v>385</v>
      </c>
      <c r="D56" s="441">
        <f t="shared" ref="D56:S56" si="261">D57</f>
        <v>0</v>
      </c>
      <c r="E56" s="441">
        <f t="shared" si="261"/>
        <v>0</v>
      </c>
      <c r="F56" s="441">
        <f t="shared" si="261"/>
        <v>0</v>
      </c>
      <c r="G56" s="441">
        <f t="shared" si="261"/>
        <v>0</v>
      </c>
      <c r="H56" s="441">
        <f t="shared" si="261"/>
        <v>0</v>
      </c>
      <c r="I56" s="441">
        <f t="shared" si="261"/>
        <v>0</v>
      </c>
      <c r="J56" s="441">
        <f t="shared" si="261"/>
        <v>0</v>
      </c>
      <c r="K56" s="441">
        <f t="shared" si="261"/>
        <v>0</v>
      </c>
      <c r="L56" s="441">
        <f t="shared" si="261"/>
        <v>0</v>
      </c>
      <c r="M56" s="441">
        <f t="shared" si="261"/>
        <v>0</v>
      </c>
      <c r="N56" s="441">
        <f t="shared" si="261"/>
        <v>0</v>
      </c>
      <c r="O56" s="441">
        <f t="shared" si="261"/>
        <v>0</v>
      </c>
      <c r="P56" s="441">
        <f t="shared" si="261"/>
        <v>0</v>
      </c>
      <c r="Q56" s="441">
        <f t="shared" si="261"/>
        <v>0</v>
      </c>
      <c r="R56" s="441">
        <f t="shared" si="261"/>
        <v>0</v>
      </c>
      <c r="S56" s="441">
        <f t="shared" si="261"/>
        <v>0</v>
      </c>
      <c r="T56" s="441">
        <f t="shared" ref="T56:BC56" si="262">T57</f>
        <v>0</v>
      </c>
      <c r="U56" s="441">
        <f t="shared" si="262"/>
        <v>0</v>
      </c>
      <c r="V56" s="441">
        <f t="shared" si="262"/>
        <v>0</v>
      </c>
      <c r="W56" s="441">
        <f t="shared" si="262"/>
        <v>0</v>
      </c>
      <c r="X56" s="441">
        <f t="shared" si="262"/>
        <v>0</v>
      </c>
      <c r="Y56" s="441">
        <f t="shared" si="262"/>
        <v>0</v>
      </c>
      <c r="Z56" s="441">
        <f t="shared" si="262"/>
        <v>0</v>
      </c>
      <c r="AA56" s="441">
        <f t="shared" si="262"/>
        <v>0</v>
      </c>
      <c r="AB56" s="441">
        <f t="shared" si="262"/>
        <v>0</v>
      </c>
      <c r="AC56" s="441">
        <f t="shared" si="262"/>
        <v>0</v>
      </c>
      <c r="AD56" s="441">
        <f t="shared" si="262"/>
        <v>0</v>
      </c>
      <c r="AE56" s="441">
        <f t="shared" si="262"/>
        <v>0</v>
      </c>
      <c r="AF56" s="441">
        <f t="shared" si="262"/>
        <v>0</v>
      </c>
      <c r="AG56" s="441">
        <f t="shared" si="262"/>
        <v>0</v>
      </c>
      <c r="AH56" s="441">
        <f t="shared" si="262"/>
        <v>0</v>
      </c>
      <c r="AI56" s="441">
        <f t="shared" si="262"/>
        <v>0</v>
      </c>
      <c r="AJ56" s="441">
        <f t="shared" si="262"/>
        <v>0</v>
      </c>
      <c r="AK56" s="441">
        <f t="shared" si="262"/>
        <v>0</v>
      </c>
      <c r="AL56" s="441">
        <f t="shared" si="262"/>
        <v>0</v>
      </c>
      <c r="AM56" s="441">
        <f t="shared" si="262"/>
        <v>0</v>
      </c>
      <c r="AN56" s="441">
        <f t="shared" si="262"/>
        <v>0</v>
      </c>
      <c r="AO56" s="441">
        <f t="shared" si="262"/>
        <v>0</v>
      </c>
      <c r="AP56" s="441">
        <f t="shared" si="262"/>
        <v>0</v>
      </c>
      <c r="AQ56" s="441">
        <f t="shared" si="262"/>
        <v>0</v>
      </c>
      <c r="AR56" s="441">
        <f t="shared" si="262"/>
        <v>0</v>
      </c>
      <c r="AS56" s="441">
        <f t="shared" si="262"/>
        <v>0</v>
      </c>
      <c r="AT56" s="441">
        <f t="shared" si="262"/>
        <v>0</v>
      </c>
      <c r="AU56" s="441">
        <f t="shared" si="262"/>
        <v>0</v>
      </c>
      <c r="AV56" s="441">
        <f t="shared" si="262"/>
        <v>0</v>
      </c>
      <c r="AW56" s="441">
        <f t="shared" si="262"/>
        <v>0</v>
      </c>
      <c r="AX56" s="441">
        <f t="shared" si="262"/>
        <v>0</v>
      </c>
      <c r="AY56" s="441">
        <f t="shared" si="262"/>
        <v>0</v>
      </c>
      <c r="AZ56" s="441">
        <f t="shared" si="262"/>
        <v>0</v>
      </c>
      <c r="BA56" s="441">
        <f t="shared" si="262"/>
        <v>0</v>
      </c>
      <c r="BB56" s="441">
        <f t="shared" si="262"/>
        <v>0</v>
      </c>
      <c r="BC56" s="441">
        <f t="shared" si="262"/>
        <v>0</v>
      </c>
      <c r="BD56" s="68"/>
      <c r="BE56" s="68"/>
    </row>
    <row r="57" spans="1:57" s="60" customFormat="1" ht="28.5">
      <c r="A57" s="458" t="s">
        <v>425</v>
      </c>
      <c r="B57" s="461" t="s">
        <v>426</v>
      </c>
      <c r="C57" s="474" t="s">
        <v>385</v>
      </c>
      <c r="D57" s="489">
        <f>D58+D59</f>
        <v>0</v>
      </c>
      <c r="E57" s="489">
        <f t="shared" ref="E57:BC57" si="263">E58+E59</f>
        <v>0</v>
      </c>
      <c r="F57" s="489">
        <f t="shared" si="263"/>
        <v>0</v>
      </c>
      <c r="G57" s="489">
        <f t="shared" si="263"/>
        <v>0</v>
      </c>
      <c r="H57" s="489">
        <f t="shared" si="263"/>
        <v>0</v>
      </c>
      <c r="I57" s="489">
        <f t="shared" si="263"/>
        <v>0</v>
      </c>
      <c r="J57" s="489">
        <f t="shared" si="263"/>
        <v>0</v>
      </c>
      <c r="K57" s="489">
        <f t="shared" si="263"/>
        <v>0</v>
      </c>
      <c r="L57" s="489">
        <f t="shared" si="263"/>
        <v>0</v>
      </c>
      <c r="M57" s="489">
        <f t="shared" si="263"/>
        <v>0</v>
      </c>
      <c r="N57" s="489">
        <f t="shared" si="263"/>
        <v>0</v>
      </c>
      <c r="O57" s="489">
        <f t="shared" si="263"/>
        <v>0</v>
      </c>
      <c r="P57" s="489">
        <f t="shared" si="263"/>
        <v>0</v>
      </c>
      <c r="Q57" s="489">
        <f t="shared" si="263"/>
        <v>0</v>
      </c>
      <c r="R57" s="489">
        <f t="shared" si="263"/>
        <v>0</v>
      </c>
      <c r="S57" s="489">
        <f t="shared" si="263"/>
        <v>0</v>
      </c>
      <c r="T57" s="489">
        <f t="shared" si="263"/>
        <v>0</v>
      </c>
      <c r="U57" s="489">
        <f t="shared" si="263"/>
        <v>0</v>
      </c>
      <c r="V57" s="489">
        <f t="shared" si="263"/>
        <v>0</v>
      </c>
      <c r="W57" s="489">
        <f t="shared" si="263"/>
        <v>0</v>
      </c>
      <c r="X57" s="489">
        <f t="shared" si="263"/>
        <v>0</v>
      </c>
      <c r="Y57" s="489">
        <f t="shared" si="263"/>
        <v>0</v>
      </c>
      <c r="Z57" s="489">
        <f t="shared" si="263"/>
        <v>0</v>
      </c>
      <c r="AA57" s="489">
        <f t="shared" si="263"/>
        <v>0</v>
      </c>
      <c r="AB57" s="489">
        <f t="shared" si="263"/>
        <v>0</v>
      </c>
      <c r="AC57" s="489">
        <f t="shared" si="263"/>
        <v>0</v>
      </c>
      <c r="AD57" s="489">
        <f t="shared" si="263"/>
        <v>0</v>
      </c>
      <c r="AE57" s="489">
        <f t="shared" si="263"/>
        <v>0</v>
      </c>
      <c r="AF57" s="489">
        <f t="shared" si="263"/>
        <v>0</v>
      </c>
      <c r="AG57" s="489">
        <f t="shared" si="263"/>
        <v>0</v>
      </c>
      <c r="AH57" s="489">
        <f t="shared" si="263"/>
        <v>0</v>
      </c>
      <c r="AI57" s="489">
        <f t="shared" si="263"/>
        <v>0</v>
      </c>
      <c r="AJ57" s="489">
        <f t="shared" si="263"/>
        <v>0</v>
      </c>
      <c r="AK57" s="489">
        <f t="shared" si="263"/>
        <v>0</v>
      </c>
      <c r="AL57" s="489">
        <f t="shared" si="263"/>
        <v>0</v>
      </c>
      <c r="AM57" s="489">
        <f t="shared" si="263"/>
        <v>0</v>
      </c>
      <c r="AN57" s="489">
        <f t="shared" si="263"/>
        <v>0</v>
      </c>
      <c r="AO57" s="489">
        <f t="shared" si="263"/>
        <v>0</v>
      </c>
      <c r="AP57" s="489">
        <f t="shared" si="263"/>
        <v>0</v>
      </c>
      <c r="AQ57" s="489">
        <f t="shared" si="263"/>
        <v>0</v>
      </c>
      <c r="AR57" s="489">
        <f t="shared" si="263"/>
        <v>0</v>
      </c>
      <c r="AS57" s="489">
        <f t="shared" si="263"/>
        <v>0</v>
      </c>
      <c r="AT57" s="489">
        <f t="shared" si="263"/>
        <v>0</v>
      </c>
      <c r="AU57" s="489">
        <f t="shared" si="263"/>
        <v>0</v>
      </c>
      <c r="AV57" s="489">
        <f t="shared" si="263"/>
        <v>0</v>
      </c>
      <c r="AW57" s="489">
        <f t="shared" si="263"/>
        <v>0</v>
      </c>
      <c r="AX57" s="489">
        <f t="shared" si="263"/>
        <v>0</v>
      </c>
      <c r="AY57" s="489">
        <f t="shared" ref="AY57" si="264">AY58+AY59</f>
        <v>0</v>
      </c>
      <c r="AZ57" s="489">
        <f t="shared" si="263"/>
        <v>0</v>
      </c>
      <c r="BA57" s="489">
        <f t="shared" si="263"/>
        <v>0</v>
      </c>
      <c r="BB57" s="489">
        <f t="shared" si="263"/>
        <v>0</v>
      </c>
      <c r="BC57" s="489">
        <f t="shared" si="263"/>
        <v>0</v>
      </c>
      <c r="BD57" s="68"/>
      <c r="BE57" s="68"/>
    </row>
    <row r="58" spans="1:57" s="60" customFormat="1" ht="30">
      <c r="A58" s="397" t="s">
        <v>427</v>
      </c>
      <c r="B58" s="103" t="s">
        <v>428</v>
      </c>
      <c r="C58" s="104" t="s">
        <v>273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  <c r="I58" s="115">
        <v>0</v>
      </c>
      <c r="J58" s="115">
        <v>0</v>
      </c>
      <c r="K58" s="115">
        <v>0</v>
      </c>
      <c r="L58" s="115">
        <v>0</v>
      </c>
      <c r="M58" s="115">
        <v>0</v>
      </c>
      <c r="N58" s="115">
        <v>0</v>
      </c>
      <c r="O58" s="115">
        <v>0</v>
      </c>
      <c r="P58" s="115">
        <v>0</v>
      </c>
      <c r="Q58" s="115">
        <v>0</v>
      </c>
      <c r="R58" s="115">
        <v>0</v>
      </c>
      <c r="S58" s="115">
        <v>0</v>
      </c>
      <c r="T58" s="115">
        <v>0</v>
      </c>
      <c r="U58" s="115">
        <v>0</v>
      </c>
      <c r="V58" s="115">
        <v>0</v>
      </c>
      <c r="W58" s="115">
        <v>0</v>
      </c>
      <c r="X58" s="115">
        <v>0</v>
      </c>
      <c r="Y58" s="115">
        <v>0</v>
      </c>
      <c r="Z58" s="115">
        <v>0</v>
      </c>
      <c r="AA58" s="115">
        <v>0</v>
      </c>
      <c r="AB58" s="115">
        <v>0</v>
      </c>
      <c r="AC58" s="115">
        <v>0</v>
      </c>
      <c r="AD58" s="115">
        <v>0</v>
      </c>
      <c r="AE58" s="115">
        <v>0</v>
      </c>
      <c r="AF58" s="115">
        <v>0</v>
      </c>
      <c r="AG58" s="115">
        <v>0</v>
      </c>
      <c r="AH58" s="115">
        <v>0</v>
      </c>
      <c r="AI58" s="115">
        <v>0</v>
      </c>
      <c r="AJ58" s="115">
        <v>0</v>
      </c>
      <c r="AK58" s="115">
        <v>0</v>
      </c>
      <c r="AL58" s="115">
        <v>0</v>
      </c>
      <c r="AM58" s="115">
        <v>0</v>
      </c>
      <c r="AN58" s="115">
        <v>0</v>
      </c>
      <c r="AO58" s="115">
        <v>0</v>
      </c>
      <c r="AP58" s="115">
        <v>0</v>
      </c>
      <c r="AQ58" s="115">
        <v>0</v>
      </c>
      <c r="AR58" s="115">
        <v>0</v>
      </c>
      <c r="AS58" s="115">
        <v>0</v>
      </c>
      <c r="AT58" s="115">
        <v>0</v>
      </c>
      <c r="AU58" s="115">
        <v>0</v>
      </c>
      <c r="AV58" s="115">
        <v>0</v>
      </c>
      <c r="AW58" s="115">
        <v>0</v>
      </c>
      <c r="AX58" s="115">
        <v>0</v>
      </c>
      <c r="AY58" s="115">
        <v>0</v>
      </c>
      <c r="AZ58" s="115">
        <v>0</v>
      </c>
      <c r="BA58" s="115">
        <v>0</v>
      </c>
      <c r="BB58" s="115">
        <v>0</v>
      </c>
      <c r="BC58" s="115">
        <v>0</v>
      </c>
      <c r="BD58" s="68"/>
      <c r="BE58" s="68"/>
    </row>
    <row r="59" spans="1:57" s="60" customFormat="1" ht="29.25" customHeight="1">
      <c r="A59" s="397" t="s">
        <v>1062</v>
      </c>
      <c r="B59" s="103" t="s">
        <v>428</v>
      </c>
      <c r="C59" s="104" t="s">
        <v>1110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  <c r="I59" s="115">
        <v>0</v>
      </c>
      <c r="J59" s="115">
        <v>0</v>
      </c>
      <c r="K59" s="115">
        <v>0</v>
      </c>
      <c r="L59" s="115">
        <v>0</v>
      </c>
      <c r="M59" s="115">
        <v>0</v>
      </c>
      <c r="N59" s="115">
        <v>0</v>
      </c>
      <c r="O59" s="115">
        <v>0</v>
      </c>
      <c r="P59" s="115">
        <v>0</v>
      </c>
      <c r="Q59" s="115">
        <v>0</v>
      </c>
      <c r="R59" s="115">
        <v>0</v>
      </c>
      <c r="S59" s="115">
        <v>0</v>
      </c>
      <c r="T59" s="115">
        <v>0</v>
      </c>
      <c r="U59" s="115">
        <v>0</v>
      </c>
      <c r="V59" s="115">
        <v>0</v>
      </c>
      <c r="W59" s="115">
        <v>0</v>
      </c>
      <c r="X59" s="115">
        <v>0</v>
      </c>
      <c r="Y59" s="115">
        <v>0</v>
      </c>
      <c r="Z59" s="115">
        <v>0</v>
      </c>
      <c r="AA59" s="115">
        <v>0</v>
      </c>
      <c r="AB59" s="115">
        <v>0</v>
      </c>
      <c r="AC59" s="115">
        <v>0</v>
      </c>
      <c r="AD59" s="115">
        <v>0</v>
      </c>
      <c r="AE59" s="115">
        <v>0</v>
      </c>
      <c r="AF59" s="115">
        <v>0</v>
      </c>
      <c r="AG59" s="115">
        <v>0</v>
      </c>
      <c r="AH59" s="115">
        <v>0</v>
      </c>
      <c r="AI59" s="115">
        <v>0</v>
      </c>
      <c r="AJ59" s="115">
        <v>0</v>
      </c>
      <c r="AK59" s="115">
        <v>0</v>
      </c>
      <c r="AL59" s="115">
        <v>0</v>
      </c>
      <c r="AM59" s="115">
        <v>0</v>
      </c>
      <c r="AN59" s="115">
        <v>0</v>
      </c>
      <c r="AO59" s="115">
        <v>0</v>
      </c>
      <c r="AP59" s="115">
        <v>0</v>
      </c>
      <c r="AQ59" s="115">
        <v>0</v>
      </c>
      <c r="AR59" s="115">
        <v>0</v>
      </c>
      <c r="AS59" s="115">
        <v>0</v>
      </c>
      <c r="AT59" s="115">
        <v>0</v>
      </c>
      <c r="AU59" s="115">
        <v>0</v>
      </c>
      <c r="AV59" s="115">
        <v>0</v>
      </c>
      <c r="AW59" s="115">
        <v>0</v>
      </c>
      <c r="AX59" s="115">
        <v>0</v>
      </c>
      <c r="AY59" s="115">
        <v>0</v>
      </c>
      <c r="AZ59" s="115">
        <v>0</v>
      </c>
      <c r="BA59" s="115">
        <v>0</v>
      </c>
      <c r="BB59" s="115">
        <v>0</v>
      </c>
      <c r="BC59" s="115">
        <v>0</v>
      </c>
      <c r="BD59" s="68"/>
      <c r="BE59" s="68"/>
    </row>
    <row r="60" spans="1:57" s="60" customFormat="1" ht="54" customHeight="1">
      <c r="A60" s="445" t="s">
        <v>1063</v>
      </c>
      <c r="B60" s="463" t="s">
        <v>1155</v>
      </c>
      <c r="C60" s="474" t="s">
        <v>385</v>
      </c>
      <c r="D60" s="489">
        <v>0</v>
      </c>
      <c r="E60" s="489">
        <v>0</v>
      </c>
      <c r="F60" s="489">
        <v>0</v>
      </c>
      <c r="G60" s="489">
        <v>0</v>
      </c>
      <c r="H60" s="489">
        <v>0</v>
      </c>
      <c r="I60" s="489">
        <v>0</v>
      </c>
      <c r="J60" s="489">
        <v>0</v>
      </c>
      <c r="K60" s="489">
        <v>0</v>
      </c>
      <c r="L60" s="489">
        <v>0</v>
      </c>
      <c r="M60" s="489">
        <v>0</v>
      </c>
      <c r="N60" s="489">
        <v>0</v>
      </c>
      <c r="O60" s="489">
        <v>0</v>
      </c>
      <c r="P60" s="489">
        <v>0</v>
      </c>
      <c r="Q60" s="489">
        <v>0</v>
      </c>
      <c r="R60" s="489">
        <v>0</v>
      </c>
      <c r="S60" s="489">
        <v>0</v>
      </c>
      <c r="T60" s="489">
        <v>0</v>
      </c>
      <c r="U60" s="489">
        <v>0</v>
      </c>
      <c r="V60" s="489">
        <v>0</v>
      </c>
      <c r="W60" s="489">
        <v>0</v>
      </c>
      <c r="X60" s="489">
        <v>0</v>
      </c>
      <c r="Y60" s="489">
        <v>0</v>
      </c>
      <c r="Z60" s="489">
        <v>0</v>
      </c>
      <c r="AA60" s="489">
        <v>0</v>
      </c>
      <c r="AB60" s="489">
        <v>0</v>
      </c>
      <c r="AC60" s="489">
        <v>0</v>
      </c>
      <c r="AD60" s="489">
        <v>0</v>
      </c>
      <c r="AE60" s="489">
        <v>0</v>
      </c>
      <c r="AF60" s="489">
        <v>0</v>
      </c>
      <c r="AG60" s="489">
        <v>0</v>
      </c>
      <c r="AH60" s="489">
        <v>0</v>
      </c>
      <c r="AI60" s="489">
        <v>0</v>
      </c>
      <c r="AJ60" s="489">
        <v>0</v>
      </c>
      <c r="AK60" s="489">
        <v>0</v>
      </c>
      <c r="AL60" s="489">
        <v>0</v>
      </c>
      <c r="AM60" s="489">
        <v>0</v>
      </c>
      <c r="AN60" s="489">
        <v>0</v>
      </c>
      <c r="AO60" s="489">
        <v>0</v>
      </c>
      <c r="AP60" s="489">
        <v>0</v>
      </c>
      <c r="AQ60" s="489">
        <v>0</v>
      </c>
      <c r="AR60" s="489">
        <v>0</v>
      </c>
      <c r="AS60" s="489">
        <v>0</v>
      </c>
      <c r="AT60" s="489">
        <v>0</v>
      </c>
      <c r="AU60" s="489">
        <v>0</v>
      </c>
      <c r="AV60" s="489">
        <v>0</v>
      </c>
      <c r="AW60" s="489">
        <v>0</v>
      </c>
      <c r="AX60" s="489">
        <v>0</v>
      </c>
      <c r="AY60" s="489">
        <v>0</v>
      </c>
      <c r="AZ60" s="489">
        <v>0</v>
      </c>
      <c r="BA60" s="489">
        <v>0</v>
      </c>
      <c r="BB60" s="489">
        <v>0</v>
      </c>
      <c r="BC60" s="489">
        <v>0</v>
      </c>
      <c r="BD60" s="68"/>
      <c r="BE60" s="68"/>
    </row>
    <row r="61" spans="1:57" s="60" customFormat="1" ht="54" customHeight="1">
      <c r="A61" s="445" t="s">
        <v>1064</v>
      </c>
      <c r="B61" s="463" t="s">
        <v>1156</v>
      </c>
      <c r="C61" s="474" t="s">
        <v>385</v>
      </c>
      <c r="D61" s="489">
        <v>0</v>
      </c>
      <c r="E61" s="489">
        <v>0</v>
      </c>
      <c r="F61" s="489">
        <v>0</v>
      </c>
      <c r="G61" s="489">
        <v>0</v>
      </c>
      <c r="H61" s="489">
        <v>0</v>
      </c>
      <c r="I61" s="489">
        <v>0</v>
      </c>
      <c r="J61" s="489">
        <v>0</v>
      </c>
      <c r="K61" s="489">
        <v>0</v>
      </c>
      <c r="L61" s="489">
        <v>0</v>
      </c>
      <c r="M61" s="489">
        <v>0</v>
      </c>
      <c r="N61" s="489">
        <v>0</v>
      </c>
      <c r="O61" s="489">
        <v>0</v>
      </c>
      <c r="P61" s="489">
        <v>0</v>
      </c>
      <c r="Q61" s="489">
        <v>0</v>
      </c>
      <c r="R61" s="489">
        <v>0</v>
      </c>
      <c r="S61" s="489">
        <v>0</v>
      </c>
      <c r="T61" s="489">
        <v>0</v>
      </c>
      <c r="U61" s="489">
        <v>0</v>
      </c>
      <c r="V61" s="489">
        <v>0</v>
      </c>
      <c r="W61" s="489">
        <v>0</v>
      </c>
      <c r="X61" s="489">
        <v>0</v>
      </c>
      <c r="Y61" s="489">
        <v>0</v>
      </c>
      <c r="Z61" s="489">
        <v>0</v>
      </c>
      <c r="AA61" s="489">
        <v>0</v>
      </c>
      <c r="AB61" s="489">
        <v>0</v>
      </c>
      <c r="AC61" s="489">
        <v>0</v>
      </c>
      <c r="AD61" s="489">
        <v>0</v>
      </c>
      <c r="AE61" s="489">
        <v>0</v>
      </c>
      <c r="AF61" s="489">
        <v>0</v>
      </c>
      <c r="AG61" s="489">
        <v>0</v>
      </c>
      <c r="AH61" s="489">
        <v>0</v>
      </c>
      <c r="AI61" s="489">
        <v>0</v>
      </c>
      <c r="AJ61" s="489">
        <v>0</v>
      </c>
      <c r="AK61" s="489">
        <v>0</v>
      </c>
      <c r="AL61" s="489">
        <v>0</v>
      </c>
      <c r="AM61" s="489">
        <v>0</v>
      </c>
      <c r="AN61" s="489">
        <v>0</v>
      </c>
      <c r="AO61" s="489">
        <v>0</v>
      </c>
      <c r="AP61" s="489">
        <v>0</v>
      </c>
      <c r="AQ61" s="489">
        <v>0</v>
      </c>
      <c r="AR61" s="489">
        <v>0</v>
      </c>
      <c r="AS61" s="489">
        <v>0</v>
      </c>
      <c r="AT61" s="489">
        <v>0</v>
      </c>
      <c r="AU61" s="489">
        <v>0</v>
      </c>
      <c r="AV61" s="489">
        <v>0</v>
      </c>
      <c r="AW61" s="489">
        <v>0</v>
      </c>
      <c r="AX61" s="489">
        <v>0</v>
      </c>
      <c r="AY61" s="489">
        <v>0</v>
      </c>
      <c r="AZ61" s="489">
        <v>0</v>
      </c>
      <c r="BA61" s="489">
        <v>0</v>
      </c>
      <c r="BB61" s="489">
        <v>0</v>
      </c>
      <c r="BC61" s="489">
        <v>0</v>
      </c>
      <c r="BD61" s="68"/>
      <c r="BE61" s="68"/>
    </row>
    <row r="62" spans="1:57" s="60" customFormat="1" ht="54" customHeight="1">
      <c r="A62" s="445" t="s">
        <v>1065</v>
      </c>
      <c r="B62" s="463" t="s">
        <v>1157</v>
      </c>
      <c r="C62" s="474" t="s">
        <v>385</v>
      </c>
      <c r="D62" s="489">
        <v>0</v>
      </c>
      <c r="E62" s="489">
        <v>0</v>
      </c>
      <c r="F62" s="489">
        <v>0</v>
      </c>
      <c r="G62" s="489">
        <v>0</v>
      </c>
      <c r="H62" s="489">
        <v>0</v>
      </c>
      <c r="I62" s="489">
        <v>0</v>
      </c>
      <c r="J62" s="489">
        <v>0</v>
      </c>
      <c r="K62" s="489">
        <v>0</v>
      </c>
      <c r="L62" s="489">
        <v>0</v>
      </c>
      <c r="M62" s="489">
        <v>0</v>
      </c>
      <c r="N62" s="489">
        <v>0</v>
      </c>
      <c r="O62" s="489">
        <v>0</v>
      </c>
      <c r="P62" s="489">
        <v>0</v>
      </c>
      <c r="Q62" s="489">
        <v>0</v>
      </c>
      <c r="R62" s="489">
        <v>0</v>
      </c>
      <c r="S62" s="489">
        <v>0</v>
      </c>
      <c r="T62" s="489">
        <v>0</v>
      </c>
      <c r="U62" s="489">
        <v>0</v>
      </c>
      <c r="V62" s="489">
        <v>0</v>
      </c>
      <c r="W62" s="489">
        <v>0</v>
      </c>
      <c r="X62" s="489">
        <v>0</v>
      </c>
      <c r="Y62" s="489">
        <v>0</v>
      </c>
      <c r="Z62" s="489">
        <v>0</v>
      </c>
      <c r="AA62" s="489">
        <v>0</v>
      </c>
      <c r="AB62" s="489">
        <v>0</v>
      </c>
      <c r="AC62" s="489">
        <v>0</v>
      </c>
      <c r="AD62" s="489">
        <v>0</v>
      </c>
      <c r="AE62" s="489">
        <v>0</v>
      </c>
      <c r="AF62" s="489">
        <v>0</v>
      </c>
      <c r="AG62" s="489">
        <v>0</v>
      </c>
      <c r="AH62" s="489">
        <v>0</v>
      </c>
      <c r="AI62" s="489">
        <v>0</v>
      </c>
      <c r="AJ62" s="489">
        <v>0</v>
      </c>
      <c r="AK62" s="489">
        <v>0</v>
      </c>
      <c r="AL62" s="489">
        <v>0</v>
      </c>
      <c r="AM62" s="489">
        <v>0</v>
      </c>
      <c r="AN62" s="489">
        <v>0</v>
      </c>
      <c r="AO62" s="489">
        <v>0</v>
      </c>
      <c r="AP62" s="489">
        <v>0</v>
      </c>
      <c r="AQ62" s="489">
        <v>0</v>
      </c>
      <c r="AR62" s="489">
        <v>0</v>
      </c>
      <c r="AS62" s="489">
        <v>0</v>
      </c>
      <c r="AT62" s="489">
        <v>0</v>
      </c>
      <c r="AU62" s="489">
        <v>0</v>
      </c>
      <c r="AV62" s="489">
        <v>0</v>
      </c>
      <c r="AW62" s="489">
        <v>0</v>
      </c>
      <c r="AX62" s="489">
        <v>0</v>
      </c>
      <c r="AY62" s="489">
        <v>0</v>
      </c>
      <c r="AZ62" s="489">
        <v>0</v>
      </c>
      <c r="BA62" s="489">
        <v>0</v>
      </c>
      <c r="BB62" s="489">
        <v>0</v>
      </c>
      <c r="BC62" s="489">
        <v>0</v>
      </c>
      <c r="BD62" s="68"/>
      <c r="BE62" s="68"/>
    </row>
    <row r="63" spans="1:57" s="60" customFormat="1" ht="54" customHeight="1">
      <c r="A63" s="445" t="s">
        <v>1066</v>
      </c>
      <c r="B63" s="463" t="s">
        <v>1158</v>
      </c>
      <c r="C63" s="474" t="s">
        <v>385</v>
      </c>
      <c r="D63" s="489">
        <v>0</v>
      </c>
      <c r="E63" s="489">
        <v>0</v>
      </c>
      <c r="F63" s="489">
        <v>0</v>
      </c>
      <c r="G63" s="489">
        <v>0</v>
      </c>
      <c r="H63" s="489">
        <v>0</v>
      </c>
      <c r="I63" s="489">
        <v>0</v>
      </c>
      <c r="J63" s="489">
        <v>0</v>
      </c>
      <c r="K63" s="489">
        <v>0</v>
      </c>
      <c r="L63" s="489">
        <v>0</v>
      </c>
      <c r="M63" s="489">
        <v>0</v>
      </c>
      <c r="N63" s="489">
        <v>0</v>
      </c>
      <c r="O63" s="489">
        <v>0</v>
      </c>
      <c r="P63" s="489">
        <v>0</v>
      </c>
      <c r="Q63" s="489">
        <v>0</v>
      </c>
      <c r="R63" s="489">
        <v>0</v>
      </c>
      <c r="S63" s="489">
        <v>0</v>
      </c>
      <c r="T63" s="489">
        <v>0</v>
      </c>
      <c r="U63" s="489">
        <v>0</v>
      </c>
      <c r="V63" s="489">
        <v>0</v>
      </c>
      <c r="W63" s="489">
        <v>0</v>
      </c>
      <c r="X63" s="489">
        <v>0</v>
      </c>
      <c r="Y63" s="489">
        <v>0</v>
      </c>
      <c r="Z63" s="489">
        <v>0</v>
      </c>
      <c r="AA63" s="489">
        <v>0</v>
      </c>
      <c r="AB63" s="489">
        <v>0</v>
      </c>
      <c r="AC63" s="489">
        <v>0</v>
      </c>
      <c r="AD63" s="489">
        <v>0</v>
      </c>
      <c r="AE63" s="489">
        <v>0</v>
      </c>
      <c r="AF63" s="489">
        <v>0</v>
      </c>
      <c r="AG63" s="489">
        <v>0</v>
      </c>
      <c r="AH63" s="489">
        <v>0</v>
      </c>
      <c r="AI63" s="489">
        <v>0</v>
      </c>
      <c r="AJ63" s="489">
        <v>0</v>
      </c>
      <c r="AK63" s="489">
        <v>0</v>
      </c>
      <c r="AL63" s="489">
        <v>0</v>
      </c>
      <c r="AM63" s="489">
        <v>0</v>
      </c>
      <c r="AN63" s="489">
        <v>0</v>
      </c>
      <c r="AO63" s="489">
        <v>0</v>
      </c>
      <c r="AP63" s="489">
        <v>0</v>
      </c>
      <c r="AQ63" s="489">
        <v>0</v>
      </c>
      <c r="AR63" s="489">
        <v>0</v>
      </c>
      <c r="AS63" s="489">
        <v>0</v>
      </c>
      <c r="AT63" s="489">
        <v>0</v>
      </c>
      <c r="AU63" s="489">
        <v>0</v>
      </c>
      <c r="AV63" s="489">
        <v>0</v>
      </c>
      <c r="AW63" s="489">
        <v>0</v>
      </c>
      <c r="AX63" s="489">
        <v>0</v>
      </c>
      <c r="AY63" s="489">
        <v>0</v>
      </c>
      <c r="AZ63" s="489">
        <v>0</v>
      </c>
      <c r="BA63" s="489">
        <v>0</v>
      </c>
      <c r="BB63" s="489">
        <v>0</v>
      </c>
      <c r="BC63" s="489">
        <v>0</v>
      </c>
      <c r="BD63" s="68"/>
      <c r="BE63" s="68"/>
    </row>
    <row r="64" spans="1:57" s="60" customFormat="1" ht="54" customHeight="1">
      <c r="A64" s="445" t="s">
        <v>1067</v>
      </c>
      <c r="B64" s="463" t="s">
        <v>1159</v>
      </c>
      <c r="C64" s="474" t="s">
        <v>385</v>
      </c>
      <c r="D64" s="489">
        <v>0</v>
      </c>
      <c r="E64" s="489">
        <v>0</v>
      </c>
      <c r="F64" s="489">
        <v>0</v>
      </c>
      <c r="G64" s="489">
        <v>0</v>
      </c>
      <c r="H64" s="489">
        <v>0</v>
      </c>
      <c r="I64" s="489">
        <v>0</v>
      </c>
      <c r="J64" s="489">
        <v>0</v>
      </c>
      <c r="K64" s="489">
        <v>0</v>
      </c>
      <c r="L64" s="489">
        <v>0</v>
      </c>
      <c r="M64" s="489">
        <v>0</v>
      </c>
      <c r="N64" s="489">
        <v>0</v>
      </c>
      <c r="O64" s="489">
        <v>0</v>
      </c>
      <c r="P64" s="489">
        <v>0</v>
      </c>
      <c r="Q64" s="489">
        <v>0</v>
      </c>
      <c r="R64" s="489">
        <v>0</v>
      </c>
      <c r="S64" s="489">
        <v>0</v>
      </c>
      <c r="T64" s="489">
        <v>0</v>
      </c>
      <c r="U64" s="489">
        <v>0</v>
      </c>
      <c r="V64" s="489">
        <v>0</v>
      </c>
      <c r="W64" s="489">
        <v>0</v>
      </c>
      <c r="X64" s="489">
        <v>0</v>
      </c>
      <c r="Y64" s="489">
        <v>0</v>
      </c>
      <c r="Z64" s="489">
        <v>0</v>
      </c>
      <c r="AA64" s="489">
        <v>0</v>
      </c>
      <c r="AB64" s="489">
        <v>0</v>
      </c>
      <c r="AC64" s="489">
        <v>0</v>
      </c>
      <c r="AD64" s="489">
        <v>0</v>
      </c>
      <c r="AE64" s="489">
        <v>0</v>
      </c>
      <c r="AF64" s="489">
        <v>0</v>
      </c>
      <c r="AG64" s="489">
        <v>0</v>
      </c>
      <c r="AH64" s="489">
        <v>0</v>
      </c>
      <c r="AI64" s="489">
        <v>0</v>
      </c>
      <c r="AJ64" s="489">
        <v>0</v>
      </c>
      <c r="AK64" s="489">
        <v>0</v>
      </c>
      <c r="AL64" s="489">
        <v>0</v>
      </c>
      <c r="AM64" s="489">
        <v>0</v>
      </c>
      <c r="AN64" s="489">
        <v>0</v>
      </c>
      <c r="AO64" s="489">
        <v>0</v>
      </c>
      <c r="AP64" s="489">
        <v>0</v>
      </c>
      <c r="AQ64" s="489">
        <v>0</v>
      </c>
      <c r="AR64" s="489">
        <v>0</v>
      </c>
      <c r="AS64" s="489">
        <v>0</v>
      </c>
      <c r="AT64" s="489">
        <v>0</v>
      </c>
      <c r="AU64" s="489">
        <v>0</v>
      </c>
      <c r="AV64" s="489">
        <v>0</v>
      </c>
      <c r="AW64" s="489">
        <v>0</v>
      </c>
      <c r="AX64" s="489">
        <v>0</v>
      </c>
      <c r="AY64" s="489">
        <v>0</v>
      </c>
      <c r="AZ64" s="489">
        <v>0</v>
      </c>
      <c r="BA64" s="489">
        <v>0</v>
      </c>
      <c r="BB64" s="489">
        <v>0</v>
      </c>
      <c r="BC64" s="489">
        <v>0</v>
      </c>
      <c r="BD64" s="68"/>
      <c r="BE64" s="68"/>
    </row>
    <row r="65" spans="1:57" s="60" customFormat="1" ht="54" customHeight="1">
      <c r="A65" s="445" t="s">
        <v>1068</v>
      </c>
      <c r="B65" s="463" t="s">
        <v>1160</v>
      </c>
      <c r="C65" s="474" t="s">
        <v>385</v>
      </c>
      <c r="D65" s="489">
        <v>0</v>
      </c>
      <c r="E65" s="489">
        <v>0</v>
      </c>
      <c r="F65" s="489">
        <v>0</v>
      </c>
      <c r="G65" s="489">
        <v>0</v>
      </c>
      <c r="H65" s="489">
        <v>0</v>
      </c>
      <c r="I65" s="489">
        <v>0</v>
      </c>
      <c r="J65" s="489">
        <v>0</v>
      </c>
      <c r="K65" s="489">
        <v>0</v>
      </c>
      <c r="L65" s="489">
        <v>0</v>
      </c>
      <c r="M65" s="489">
        <v>0</v>
      </c>
      <c r="N65" s="489">
        <v>0</v>
      </c>
      <c r="O65" s="489">
        <v>0</v>
      </c>
      <c r="P65" s="489">
        <v>0</v>
      </c>
      <c r="Q65" s="489">
        <v>0</v>
      </c>
      <c r="R65" s="489">
        <v>0</v>
      </c>
      <c r="S65" s="489">
        <v>0</v>
      </c>
      <c r="T65" s="489">
        <v>0</v>
      </c>
      <c r="U65" s="489">
        <v>0</v>
      </c>
      <c r="V65" s="489">
        <v>0</v>
      </c>
      <c r="W65" s="489">
        <v>0</v>
      </c>
      <c r="X65" s="489">
        <v>0</v>
      </c>
      <c r="Y65" s="489">
        <v>0</v>
      </c>
      <c r="Z65" s="489">
        <v>0</v>
      </c>
      <c r="AA65" s="489">
        <v>0</v>
      </c>
      <c r="AB65" s="489">
        <v>0</v>
      </c>
      <c r="AC65" s="489">
        <v>0</v>
      </c>
      <c r="AD65" s="489">
        <v>0</v>
      </c>
      <c r="AE65" s="489">
        <v>0</v>
      </c>
      <c r="AF65" s="489">
        <v>0</v>
      </c>
      <c r="AG65" s="489">
        <v>0</v>
      </c>
      <c r="AH65" s="489">
        <v>0</v>
      </c>
      <c r="AI65" s="489">
        <v>0</v>
      </c>
      <c r="AJ65" s="489">
        <v>0</v>
      </c>
      <c r="AK65" s="489">
        <v>0</v>
      </c>
      <c r="AL65" s="489">
        <v>0</v>
      </c>
      <c r="AM65" s="489">
        <v>0</v>
      </c>
      <c r="AN65" s="489">
        <v>0</v>
      </c>
      <c r="AO65" s="489">
        <v>0</v>
      </c>
      <c r="AP65" s="489">
        <v>0</v>
      </c>
      <c r="AQ65" s="489">
        <v>0</v>
      </c>
      <c r="AR65" s="489">
        <v>0</v>
      </c>
      <c r="AS65" s="489">
        <v>0</v>
      </c>
      <c r="AT65" s="489">
        <v>0</v>
      </c>
      <c r="AU65" s="489">
        <v>0</v>
      </c>
      <c r="AV65" s="489">
        <v>0</v>
      </c>
      <c r="AW65" s="489">
        <v>0</v>
      </c>
      <c r="AX65" s="489">
        <v>0</v>
      </c>
      <c r="AY65" s="489">
        <v>0</v>
      </c>
      <c r="AZ65" s="489">
        <v>0</v>
      </c>
      <c r="BA65" s="489">
        <v>0</v>
      </c>
      <c r="BB65" s="489">
        <v>0</v>
      </c>
      <c r="BC65" s="489">
        <v>0</v>
      </c>
      <c r="BD65" s="68"/>
      <c r="BE65" s="68"/>
    </row>
    <row r="66" spans="1:57" s="60" customFormat="1" ht="54" customHeight="1">
      <c r="A66" s="445" t="s">
        <v>1161</v>
      </c>
      <c r="B66" s="463" t="s">
        <v>1162</v>
      </c>
      <c r="C66" s="474" t="s">
        <v>385</v>
      </c>
      <c r="D66" s="489">
        <v>0</v>
      </c>
      <c r="E66" s="489">
        <v>0</v>
      </c>
      <c r="F66" s="489">
        <v>0</v>
      </c>
      <c r="G66" s="489">
        <v>0</v>
      </c>
      <c r="H66" s="489">
        <v>0</v>
      </c>
      <c r="I66" s="489">
        <v>0</v>
      </c>
      <c r="J66" s="489">
        <v>0</v>
      </c>
      <c r="K66" s="489">
        <v>0</v>
      </c>
      <c r="L66" s="489">
        <v>0</v>
      </c>
      <c r="M66" s="489">
        <v>0</v>
      </c>
      <c r="N66" s="489">
        <v>0</v>
      </c>
      <c r="O66" s="489">
        <v>0</v>
      </c>
      <c r="P66" s="489">
        <v>0</v>
      </c>
      <c r="Q66" s="489">
        <v>0</v>
      </c>
      <c r="R66" s="489">
        <v>0</v>
      </c>
      <c r="S66" s="489">
        <v>0</v>
      </c>
      <c r="T66" s="489">
        <v>0</v>
      </c>
      <c r="U66" s="489">
        <v>0</v>
      </c>
      <c r="V66" s="489">
        <v>0</v>
      </c>
      <c r="W66" s="489">
        <v>0</v>
      </c>
      <c r="X66" s="489">
        <v>0</v>
      </c>
      <c r="Y66" s="489">
        <v>0</v>
      </c>
      <c r="Z66" s="489">
        <v>0</v>
      </c>
      <c r="AA66" s="489">
        <v>0</v>
      </c>
      <c r="AB66" s="489">
        <v>0</v>
      </c>
      <c r="AC66" s="489">
        <v>0</v>
      </c>
      <c r="AD66" s="489">
        <v>0</v>
      </c>
      <c r="AE66" s="489">
        <v>0</v>
      </c>
      <c r="AF66" s="489">
        <v>0</v>
      </c>
      <c r="AG66" s="489">
        <v>0</v>
      </c>
      <c r="AH66" s="489">
        <v>0</v>
      </c>
      <c r="AI66" s="489">
        <v>0</v>
      </c>
      <c r="AJ66" s="489">
        <v>0</v>
      </c>
      <c r="AK66" s="489">
        <v>0</v>
      </c>
      <c r="AL66" s="489">
        <v>0</v>
      </c>
      <c r="AM66" s="489">
        <v>0</v>
      </c>
      <c r="AN66" s="489">
        <v>0</v>
      </c>
      <c r="AO66" s="489">
        <v>0</v>
      </c>
      <c r="AP66" s="489">
        <v>0</v>
      </c>
      <c r="AQ66" s="489">
        <v>0</v>
      </c>
      <c r="AR66" s="489">
        <v>0</v>
      </c>
      <c r="AS66" s="489">
        <v>0</v>
      </c>
      <c r="AT66" s="489">
        <v>0</v>
      </c>
      <c r="AU66" s="489">
        <v>0</v>
      </c>
      <c r="AV66" s="489">
        <v>0</v>
      </c>
      <c r="AW66" s="489">
        <v>0</v>
      </c>
      <c r="AX66" s="489">
        <v>0</v>
      </c>
      <c r="AY66" s="489">
        <v>0</v>
      </c>
      <c r="AZ66" s="489">
        <v>0</v>
      </c>
      <c r="BA66" s="489">
        <v>0</v>
      </c>
      <c r="BB66" s="489">
        <v>0</v>
      </c>
      <c r="BC66" s="489">
        <v>0</v>
      </c>
      <c r="BD66" s="68"/>
      <c r="BE66" s="68"/>
    </row>
    <row r="67" spans="1:57" s="60" customFormat="1" ht="54" customHeight="1">
      <c r="A67" s="417" t="s">
        <v>1163</v>
      </c>
      <c r="B67" s="418" t="s">
        <v>1164</v>
      </c>
      <c r="C67" s="438" t="s">
        <v>385</v>
      </c>
      <c r="D67" s="441">
        <v>0</v>
      </c>
      <c r="E67" s="441">
        <v>0</v>
      </c>
      <c r="F67" s="441">
        <v>0</v>
      </c>
      <c r="G67" s="441">
        <v>0</v>
      </c>
      <c r="H67" s="441">
        <v>0</v>
      </c>
      <c r="I67" s="441">
        <v>0</v>
      </c>
      <c r="J67" s="441">
        <v>0</v>
      </c>
      <c r="K67" s="441">
        <v>0</v>
      </c>
      <c r="L67" s="441">
        <v>0</v>
      </c>
      <c r="M67" s="441">
        <v>0</v>
      </c>
      <c r="N67" s="441">
        <v>0</v>
      </c>
      <c r="O67" s="441">
        <v>0</v>
      </c>
      <c r="P67" s="441">
        <v>0</v>
      </c>
      <c r="Q67" s="441">
        <v>0</v>
      </c>
      <c r="R67" s="441">
        <v>0</v>
      </c>
      <c r="S67" s="441">
        <v>0</v>
      </c>
      <c r="T67" s="441">
        <v>0</v>
      </c>
      <c r="U67" s="441">
        <v>0</v>
      </c>
      <c r="V67" s="441">
        <v>0</v>
      </c>
      <c r="W67" s="441">
        <v>0</v>
      </c>
      <c r="X67" s="441">
        <v>0</v>
      </c>
      <c r="Y67" s="441">
        <v>0</v>
      </c>
      <c r="Z67" s="441">
        <v>0</v>
      </c>
      <c r="AA67" s="441">
        <v>0</v>
      </c>
      <c r="AB67" s="441">
        <v>0</v>
      </c>
      <c r="AC67" s="441">
        <v>0</v>
      </c>
      <c r="AD67" s="441">
        <v>0</v>
      </c>
      <c r="AE67" s="441">
        <v>0</v>
      </c>
      <c r="AF67" s="441">
        <v>0</v>
      </c>
      <c r="AG67" s="441">
        <v>0</v>
      </c>
      <c r="AH67" s="441">
        <v>0</v>
      </c>
      <c r="AI67" s="441">
        <v>0</v>
      </c>
      <c r="AJ67" s="441">
        <v>0</v>
      </c>
      <c r="AK67" s="441">
        <v>0</v>
      </c>
      <c r="AL67" s="441">
        <v>0</v>
      </c>
      <c r="AM67" s="441">
        <v>0</v>
      </c>
      <c r="AN67" s="441">
        <v>0</v>
      </c>
      <c r="AO67" s="441">
        <v>0</v>
      </c>
      <c r="AP67" s="441">
        <v>0</v>
      </c>
      <c r="AQ67" s="441">
        <v>0</v>
      </c>
      <c r="AR67" s="441">
        <v>0</v>
      </c>
      <c r="AS67" s="441">
        <v>0</v>
      </c>
      <c r="AT67" s="441">
        <v>0</v>
      </c>
      <c r="AU67" s="441">
        <v>0</v>
      </c>
      <c r="AV67" s="441">
        <v>0</v>
      </c>
      <c r="AW67" s="441">
        <v>0</v>
      </c>
      <c r="AX67" s="441">
        <v>0</v>
      </c>
      <c r="AY67" s="441">
        <v>0</v>
      </c>
      <c r="AZ67" s="441">
        <v>0</v>
      </c>
      <c r="BA67" s="441">
        <v>0</v>
      </c>
      <c r="BB67" s="441">
        <v>0</v>
      </c>
      <c r="BC67" s="441">
        <v>0</v>
      </c>
      <c r="BD67" s="68"/>
      <c r="BE67" s="68"/>
    </row>
    <row r="68" spans="1:57" s="60" customFormat="1" ht="54" customHeight="1">
      <c r="A68" s="464" t="s">
        <v>1165</v>
      </c>
      <c r="B68" s="465" t="s">
        <v>1166</v>
      </c>
      <c r="C68" s="474" t="s">
        <v>385</v>
      </c>
      <c r="D68" s="489">
        <v>0</v>
      </c>
      <c r="E68" s="489">
        <v>0</v>
      </c>
      <c r="F68" s="489">
        <v>0</v>
      </c>
      <c r="G68" s="489">
        <v>0</v>
      </c>
      <c r="H68" s="489">
        <v>0</v>
      </c>
      <c r="I68" s="489">
        <v>0</v>
      </c>
      <c r="J68" s="489">
        <v>0</v>
      </c>
      <c r="K68" s="489">
        <v>0</v>
      </c>
      <c r="L68" s="489">
        <v>0</v>
      </c>
      <c r="M68" s="489">
        <v>0</v>
      </c>
      <c r="N68" s="489">
        <v>0</v>
      </c>
      <c r="O68" s="489">
        <v>0</v>
      </c>
      <c r="P68" s="489">
        <v>0</v>
      </c>
      <c r="Q68" s="489">
        <v>0</v>
      </c>
      <c r="R68" s="489">
        <v>0</v>
      </c>
      <c r="S68" s="489">
        <v>0</v>
      </c>
      <c r="T68" s="489">
        <v>0</v>
      </c>
      <c r="U68" s="489">
        <v>0</v>
      </c>
      <c r="V68" s="489">
        <v>0</v>
      </c>
      <c r="W68" s="489">
        <v>0</v>
      </c>
      <c r="X68" s="489">
        <v>0</v>
      </c>
      <c r="Y68" s="489">
        <v>0</v>
      </c>
      <c r="Z68" s="489">
        <v>0</v>
      </c>
      <c r="AA68" s="489">
        <v>0</v>
      </c>
      <c r="AB68" s="489">
        <v>0</v>
      </c>
      <c r="AC68" s="489">
        <v>0</v>
      </c>
      <c r="AD68" s="489">
        <v>0</v>
      </c>
      <c r="AE68" s="489">
        <v>0</v>
      </c>
      <c r="AF68" s="489">
        <v>0</v>
      </c>
      <c r="AG68" s="489">
        <v>0</v>
      </c>
      <c r="AH68" s="489">
        <v>0</v>
      </c>
      <c r="AI68" s="489">
        <v>0</v>
      </c>
      <c r="AJ68" s="489">
        <v>0</v>
      </c>
      <c r="AK68" s="489">
        <v>0</v>
      </c>
      <c r="AL68" s="489">
        <v>0</v>
      </c>
      <c r="AM68" s="489">
        <v>0</v>
      </c>
      <c r="AN68" s="489">
        <v>0</v>
      </c>
      <c r="AO68" s="489">
        <v>0</v>
      </c>
      <c r="AP68" s="489">
        <v>0</v>
      </c>
      <c r="AQ68" s="489">
        <v>0</v>
      </c>
      <c r="AR68" s="489">
        <v>0</v>
      </c>
      <c r="AS68" s="489">
        <v>0</v>
      </c>
      <c r="AT68" s="489">
        <v>0</v>
      </c>
      <c r="AU68" s="489">
        <v>0</v>
      </c>
      <c r="AV68" s="489">
        <v>0</v>
      </c>
      <c r="AW68" s="489">
        <v>0</v>
      </c>
      <c r="AX68" s="489">
        <v>0</v>
      </c>
      <c r="AY68" s="489">
        <v>0</v>
      </c>
      <c r="AZ68" s="489">
        <v>0</v>
      </c>
      <c r="BA68" s="489">
        <v>0</v>
      </c>
      <c r="BB68" s="489">
        <v>0</v>
      </c>
      <c r="BC68" s="489">
        <v>0</v>
      </c>
      <c r="BD68" s="68"/>
      <c r="BE68" s="68"/>
    </row>
    <row r="69" spans="1:57" s="60" customFormat="1" ht="54" customHeight="1">
      <c r="A69" s="464" t="s">
        <v>1167</v>
      </c>
      <c r="B69" s="465" t="s">
        <v>1168</v>
      </c>
      <c r="C69" s="474" t="s">
        <v>385</v>
      </c>
      <c r="D69" s="489">
        <v>0</v>
      </c>
      <c r="E69" s="489">
        <v>0</v>
      </c>
      <c r="F69" s="489">
        <v>0</v>
      </c>
      <c r="G69" s="489">
        <v>0</v>
      </c>
      <c r="H69" s="489">
        <v>0</v>
      </c>
      <c r="I69" s="489">
        <v>0</v>
      </c>
      <c r="J69" s="489">
        <v>0</v>
      </c>
      <c r="K69" s="489">
        <v>0</v>
      </c>
      <c r="L69" s="489">
        <v>0</v>
      </c>
      <c r="M69" s="489">
        <v>0</v>
      </c>
      <c r="N69" s="489">
        <v>0</v>
      </c>
      <c r="O69" s="489">
        <v>0</v>
      </c>
      <c r="P69" s="489">
        <v>0</v>
      </c>
      <c r="Q69" s="489">
        <v>0</v>
      </c>
      <c r="R69" s="489">
        <v>0</v>
      </c>
      <c r="S69" s="489">
        <v>0</v>
      </c>
      <c r="T69" s="489">
        <v>0</v>
      </c>
      <c r="U69" s="489">
        <v>0</v>
      </c>
      <c r="V69" s="489">
        <v>0</v>
      </c>
      <c r="W69" s="489">
        <v>0</v>
      </c>
      <c r="X69" s="489">
        <v>0</v>
      </c>
      <c r="Y69" s="489">
        <v>0</v>
      </c>
      <c r="Z69" s="489">
        <v>0</v>
      </c>
      <c r="AA69" s="489">
        <v>0</v>
      </c>
      <c r="AB69" s="489">
        <v>0</v>
      </c>
      <c r="AC69" s="489">
        <v>0</v>
      </c>
      <c r="AD69" s="489">
        <v>0</v>
      </c>
      <c r="AE69" s="489">
        <v>0</v>
      </c>
      <c r="AF69" s="489">
        <v>0</v>
      </c>
      <c r="AG69" s="489">
        <v>0</v>
      </c>
      <c r="AH69" s="489">
        <v>0</v>
      </c>
      <c r="AI69" s="489">
        <v>0</v>
      </c>
      <c r="AJ69" s="489">
        <v>0</v>
      </c>
      <c r="AK69" s="489">
        <v>0</v>
      </c>
      <c r="AL69" s="489">
        <v>0</v>
      </c>
      <c r="AM69" s="489">
        <v>0</v>
      </c>
      <c r="AN69" s="489">
        <v>0</v>
      </c>
      <c r="AO69" s="489">
        <v>0</v>
      </c>
      <c r="AP69" s="489">
        <v>0</v>
      </c>
      <c r="AQ69" s="489">
        <v>0</v>
      </c>
      <c r="AR69" s="489">
        <v>0</v>
      </c>
      <c r="AS69" s="489">
        <v>0</v>
      </c>
      <c r="AT69" s="489">
        <v>0</v>
      </c>
      <c r="AU69" s="489">
        <v>0</v>
      </c>
      <c r="AV69" s="489">
        <v>0</v>
      </c>
      <c r="AW69" s="489">
        <v>0</v>
      </c>
      <c r="AX69" s="489">
        <v>0</v>
      </c>
      <c r="AY69" s="489">
        <v>0</v>
      </c>
      <c r="AZ69" s="489">
        <v>0</v>
      </c>
      <c r="BA69" s="489">
        <v>0</v>
      </c>
      <c r="BB69" s="489">
        <v>0</v>
      </c>
      <c r="BC69" s="489">
        <v>0</v>
      </c>
      <c r="BD69" s="68"/>
      <c r="BE69" s="68"/>
    </row>
    <row r="70" spans="1:57" s="60" customFormat="1" ht="54" customHeight="1">
      <c r="A70" s="366" t="s">
        <v>486</v>
      </c>
      <c r="B70" s="367" t="s">
        <v>1169</v>
      </c>
      <c r="C70" s="407" t="s">
        <v>385</v>
      </c>
      <c r="D70" s="408">
        <v>0</v>
      </c>
      <c r="E70" s="408">
        <v>0</v>
      </c>
      <c r="F70" s="408">
        <v>0</v>
      </c>
      <c r="G70" s="408">
        <v>0</v>
      </c>
      <c r="H70" s="408">
        <v>0</v>
      </c>
      <c r="I70" s="408">
        <v>0</v>
      </c>
      <c r="J70" s="408">
        <v>0</v>
      </c>
      <c r="K70" s="408">
        <v>0</v>
      </c>
      <c r="L70" s="408">
        <v>0</v>
      </c>
      <c r="M70" s="408">
        <v>0</v>
      </c>
      <c r="N70" s="408">
        <v>0</v>
      </c>
      <c r="O70" s="408">
        <v>0</v>
      </c>
      <c r="P70" s="408">
        <v>0</v>
      </c>
      <c r="Q70" s="408">
        <v>0</v>
      </c>
      <c r="R70" s="408">
        <v>0</v>
      </c>
      <c r="S70" s="408">
        <v>0</v>
      </c>
      <c r="T70" s="408">
        <v>0</v>
      </c>
      <c r="U70" s="408">
        <v>0</v>
      </c>
      <c r="V70" s="408">
        <v>0</v>
      </c>
      <c r="W70" s="408">
        <v>0</v>
      </c>
      <c r="X70" s="408">
        <v>0</v>
      </c>
      <c r="Y70" s="408">
        <v>0</v>
      </c>
      <c r="Z70" s="408">
        <v>0</v>
      </c>
      <c r="AA70" s="408">
        <v>0</v>
      </c>
      <c r="AB70" s="408">
        <v>0</v>
      </c>
      <c r="AC70" s="408">
        <v>0</v>
      </c>
      <c r="AD70" s="408">
        <v>0</v>
      </c>
      <c r="AE70" s="408">
        <v>0</v>
      </c>
      <c r="AF70" s="408">
        <v>0</v>
      </c>
      <c r="AG70" s="408">
        <v>0</v>
      </c>
      <c r="AH70" s="408">
        <v>0</v>
      </c>
      <c r="AI70" s="408">
        <v>0</v>
      </c>
      <c r="AJ70" s="408">
        <v>0</v>
      </c>
      <c r="AK70" s="408">
        <v>0</v>
      </c>
      <c r="AL70" s="408">
        <v>0</v>
      </c>
      <c r="AM70" s="408">
        <v>0</v>
      </c>
      <c r="AN70" s="408">
        <v>0</v>
      </c>
      <c r="AO70" s="408">
        <v>0</v>
      </c>
      <c r="AP70" s="408">
        <v>0</v>
      </c>
      <c r="AQ70" s="408">
        <v>0</v>
      </c>
      <c r="AR70" s="408">
        <v>0</v>
      </c>
      <c r="AS70" s="408">
        <v>0</v>
      </c>
      <c r="AT70" s="408">
        <v>0</v>
      </c>
      <c r="AU70" s="408">
        <v>0</v>
      </c>
      <c r="AV70" s="408">
        <v>0</v>
      </c>
      <c r="AW70" s="408">
        <v>0</v>
      </c>
      <c r="AX70" s="408">
        <v>0</v>
      </c>
      <c r="AY70" s="408">
        <v>0</v>
      </c>
      <c r="AZ70" s="408">
        <v>0</v>
      </c>
      <c r="BA70" s="408">
        <v>0</v>
      </c>
      <c r="BB70" s="408">
        <v>0</v>
      </c>
      <c r="BC70" s="408">
        <v>0</v>
      </c>
      <c r="BD70" s="68"/>
      <c r="BE70" s="68"/>
    </row>
    <row r="71" spans="1:57" s="60" customFormat="1" ht="54" customHeight="1">
      <c r="A71" s="419" t="s">
        <v>1170</v>
      </c>
      <c r="B71" s="420" t="s">
        <v>1171</v>
      </c>
      <c r="C71" s="438" t="s">
        <v>385</v>
      </c>
      <c r="D71" s="441">
        <v>0</v>
      </c>
      <c r="E71" s="441">
        <v>0</v>
      </c>
      <c r="F71" s="441">
        <v>0</v>
      </c>
      <c r="G71" s="441">
        <v>0</v>
      </c>
      <c r="H71" s="441">
        <v>0</v>
      </c>
      <c r="I71" s="441">
        <v>0</v>
      </c>
      <c r="J71" s="441">
        <v>0</v>
      </c>
      <c r="K71" s="441">
        <v>0</v>
      </c>
      <c r="L71" s="441">
        <v>0</v>
      </c>
      <c r="M71" s="441">
        <v>0</v>
      </c>
      <c r="N71" s="441">
        <v>0</v>
      </c>
      <c r="O71" s="441">
        <v>0</v>
      </c>
      <c r="P71" s="441">
        <v>0</v>
      </c>
      <c r="Q71" s="441">
        <v>0</v>
      </c>
      <c r="R71" s="441">
        <v>0</v>
      </c>
      <c r="S71" s="441">
        <v>0</v>
      </c>
      <c r="T71" s="441">
        <v>0</v>
      </c>
      <c r="U71" s="441">
        <v>0</v>
      </c>
      <c r="V71" s="441">
        <v>0</v>
      </c>
      <c r="W71" s="441">
        <v>0</v>
      </c>
      <c r="X71" s="441">
        <v>0</v>
      </c>
      <c r="Y71" s="441">
        <v>0</v>
      </c>
      <c r="Z71" s="441">
        <v>0</v>
      </c>
      <c r="AA71" s="441">
        <v>0</v>
      </c>
      <c r="AB71" s="441">
        <v>0</v>
      </c>
      <c r="AC71" s="441">
        <v>0</v>
      </c>
      <c r="AD71" s="441">
        <v>0</v>
      </c>
      <c r="AE71" s="441">
        <v>0</v>
      </c>
      <c r="AF71" s="441">
        <v>0</v>
      </c>
      <c r="AG71" s="441">
        <v>0</v>
      </c>
      <c r="AH71" s="441">
        <v>0</v>
      </c>
      <c r="AI71" s="441">
        <v>0</v>
      </c>
      <c r="AJ71" s="441">
        <v>0</v>
      </c>
      <c r="AK71" s="441">
        <v>0</v>
      </c>
      <c r="AL71" s="441">
        <v>0</v>
      </c>
      <c r="AM71" s="441">
        <v>0</v>
      </c>
      <c r="AN71" s="441">
        <v>0</v>
      </c>
      <c r="AO71" s="441">
        <v>0</v>
      </c>
      <c r="AP71" s="441">
        <v>0</v>
      </c>
      <c r="AQ71" s="441">
        <v>0</v>
      </c>
      <c r="AR71" s="441">
        <v>0</v>
      </c>
      <c r="AS71" s="441">
        <v>0</v>
      </c>
      <c r="AT71" s="441">
        <v>0</v>
      </c>
      <c r="AU71" s="441">
        <v>0</v>
      </c>
      <c r="AV71" s="441">
        <v>0</v>
      </c>
      <c r="AW71" s="441">
        <v>0</v>
      </c>
      <c r="AX71" s="441">
        <v>0</v>
      </c>
      <c r="AY71" s="441">
        <v>0</v>
      </c>
      <c r="AZ71" s="441">
        <v>0</v>
      </c>
      <c r="BA71" s="441">
        <v>0</v>
      </c>
      <c r="BB71" s="441">
        <v>0</v>
      </c>
      <c r="BC71" s="441">
        <v>0</v>
      </c>
      <c r="BD71" s="68"/>
      <c r="BE71" s="68"/>
    </row>
    <row r="72" spans="1:57" s="60" customFormat="1" ht="54" customHeight="1">
      <c r="A72" s="419" t="s">
        <v>1172</v>
      </c>
      <c r="B72" s="420" t="s">
        <v>1173</v>
      </c>
      <c r="C72" s="438" t="s">
        <v>385</v>
      </c>
      <c r="D72" s="441">
        <v>0</v>
      </c>
      <c r="E72" s="441">
        <v>0</v>
      </c>
      <c r="F72" s="441">
        <v>0</v>
      </c>
      <c r="G72" s="441">
        <v>0</v>
      </c>
      <c r="H72" s="441">
        <v>0</v>
      </c>
      <c r="I72" s="441">
        <v>0</v>
      </c>
      <c r="J72" s="441">
        <v>0</v>
      </c>
      <c r="K72" s="441">
        <v>0</v>
      </c>
      <c r="L72" s="441">
        <v>0</v>
      </c>
      <c r="M72" s="441">
        <v>0</v>
      </c>
      <c r="N72" s="441">
        <v>0</v>
      </c>
      <c r="O72" s="441">
        <v>0</v>
      </c>
      <c r="P72" s="441">
        <v>0</v>
      </c>
      <c r="Q72" s="441">
        <v>0</v>
      </c>
      <c r="R72" s="441">
        <v>0</v>
      </c>
      <c r="S72" s="441">
        <v>0</v>
      </c>
      <c r="T72" s="441">
        <v>0</v>
      </c>
      <c r="U72" s="441">
        <v>0</v>
      </c>
      <c r="V72" s="441">
        <v>0</v>
      </c>
      <c r="W72" s="441">
        <v>0</v>
      </c>
      <c r="X72" s="441">
        <v>0</v>
      </c>
      <c r="Y72" s="441">
        <v>0</v>
      </c>
      <c r="Z72" s="441">
        <v>0</v>
      </c>
      <c r="AA72" s="441">
        <v>0</v>
      </c>
      <c r="AB72" s="441">
        <v>0</v>
      </c>
      <c r="AC72" s="441">
        <v>0</v>
      </c>
      <c r="AD72" s="441">
        <v>0</v>
      </c>
      <c r="AE72" s="441">
        <v>0</v>
      </c>
      <c r="AF72" s="441">
        <v>0</v>
      </c>
      <c r="AG72" s="441">
        <v>0</v>
      </c>
      <c r="AH72" s="441">
        <v>0</v>
      </c>
      <c r="AI72" s="441">
        <v>0</v>
      </c>
      <c r="AJ72" s="441">
        <v>0</v>
      </c>
      <c r="AK72" s="441">
        <v>0</v>
      </c>
      <c r="AL72" s="441">
        <v>0</v>
      </c>
      <c r="AM72" s="441">
        <v>0</v>
      </c>
      <c r="AN72" s="441">
        <v>0</v>
      </c>
      <c r="AO72" s="441">
        <v>0</v>
      </c>
      <c r="AP72" s="441">
        <v>0</v>
      </c>
      <c r="AQ72" s="441">
        <v>0</v>
      </c>
      <c r="AR72" s="441">
        <v>0</v>
      </c>
      <c r="AS72" s="441">
        <v>0</v>
      </c>
      <c r="AT72" s="441">
        <v>0</v>
      </c>
      <c r="AU72" s="441">
        <v>0</v>
      </c>
      <c r="AV72" s="441">
        <v>0</v>
      </c>
      <c r="AW72" s="441">
        <v>0</v>
      </c>
      <c r="AX72" s="441">
        <v>0</v>
      </c>
      <c r="AY72" s="441">
        <v>0</v>
      </c>
      <c r="AZ72" s="441">
        <v>0</v>
      </c>
      <c r="BA72" s="441">
        <v>0</v>
      </c>
      <c r="BB72" s="441">
        <v>0</v>
      </c>
      <c r="BC72" s="441">
        <v>0</v>
      </c>
      <c r="BD72" s="68"/>
      <c r="BE72" s="68"/>
    </row>
    <row r="73" spans="1:57" s="60" customFormat="1" ht="28.5">
      <c r="A73" s="390" t="s">
        <v>429</v>
      </c>
      <c r="B73" s="364" t="s">
        <v>430</v>
      </c>
      <c r="C73" s="365"/>
      <c r="D73" s="408">
        <f t="shared" ref="D73" si="265">D74+D75+D76</f>
        <v>0</v>
      </c>
      <c r="E73" s="408">
        <f t="shared" ref="E73" si="266">E74+E75+E76</f>
        <v>0</v>
      </c>
      <c r="F73" s="408">
        <f t="shared" ref="F73" si="267">F74+F75+F76</f>
        <v>0</v>
      </c>
      <c r="G73" s="408">
        <f t="shared" ref="G73" si="268">G74+G75+G76</f>
        <v>0</v>
      </c>
      <c r="H73" s="408">
        <f t="shared" ref="H73" si="269">H74+H75+H76</f>
        <v>0</v>
      </c>
      <c r="I73" s="408">
        <f t="shared" ref="I73" si="270">I74+I75+I76</f>
        <v>0</v>
      </c>
      <c r="J73" s="408">
        <f t="shared" ref="J73" si="271">J74+J75+J76</f>
        <v>0</v>
      </c>
      <c r="K73" s="408">
        <f t="shared" ref="K73" si="272">K74+K75+K76</f>
        <v>0</v>
      </c>
      <c r="L73" s="408">
        <f t="shared" ref="L73" si="273">L74+L75+L76</f>
        <v>0</v>
      </c>
      <c r="M73" s="408">
        <f t="shared" ref="M73" si="274">M74+M75+M76</f>
        <v>0</v>
      </c>
      <c r="N73" s="408">
        <f t="shared" ref="N73" si="275">N74+N75+N76</f>
        <v>0</v>
      </c>
      <c r="O73" s="408">
        <f t="shared" ref="O73" si="276">O74+O75+O76</f>
        <v>0</v>
      </c>
      <c r="P73" s="408">
        <f t="shared" ref="P73" si="277">P74+P75+P76</f>
        <v>0</v>
      </c>
      <c r="Q73" s="408">
        <f t="shared" ref="Q73" si="278">Q74+Q75+Q76</f>
        <v>0</v>
      </c>
      <c r="R73" s="408">
        <f t="shared" ref="R73" si="279">R74+R75+R76</f>
        <v>0</v>
      </c>
      <c r="S73" s="408">
        <f t="shared" ref="S73" si="280">S74+S75+S76</f>
        <v>0</v>
      </c>
      <c r="T73" s="408">
        <f t="shared" ref="T73" si="281">T74+T75+T76</f>
        <v>0</v>
      </c>
      <c r="U73" s="408">
        <f t="shared" ref="U73" si="282">U74+U75+U76</f>
        <v>0</v>
      </c>
      <c r="V73" s="408">
        <f>V74+V75+V76+V77+V78</f>
        <v>0.79999999999999993</v>
      </c>
      <c r="W73" s="408">
        <f t="shared" ref="W73:X73" si="283">W74+W75+W76+W77+W78</f>
        <v>1.1000000000000001</v>
      </c>
      <c r="X73" s="408">
        <f t="shared" si="283"/>
        <v>3.92</v>
      </c>
      <c r="Y73" s="408">
        <f t="shared" ref="Y73" si="284">Y74+Y75+Y76</f>
        <v>4.0999999999999996</v>
      </c>
      <c r="Z73" s="408">
        <f t="shared" ref="Z73" si="285">Z74+Z75+Z76</f>
        <v>0</v>
      </c>
      <c r="AA73" s="408">
        <f t="shared" ref="AA73" si="286">AA74+AA75+AA76</f>
        <v>0</v>
      </c>
      <c r="AB73" s="408">
        <f t="shared" ref="AB73" si="287">AB74+AB75+AB76</f>
        <v>0</v>
      </c>
      <c r="AC73" s="408">
        <f t="shared" ref="AC73" si="288">AC74+AC75+AC76</f>
        <v>0</v>
      </c>
      <c r="AD73" s="408">
        <f t="shared" ref="AD73" si="289">AD74+AD75+AD76</f>
        <v>0</v>
      </c>
      <c r="AE73" s="408">
        <f t="shared" ref="AE73" si="290">AE74+AE75+AE76</f>
        <v>0</v>
      </c>
      <c r="AF73" s="408">
        <f t="shared" ref="AF73" si="291">AF74+AF75+AF76</f>
        <v>0</v>
      </c>
      <c r="AG73" s="408">
        <f t="shared" ref="AG73" si="292">AG74+AG75+AG76</f>
        <v>0</v>
      </c>
      <c r="AH73" s="408">
        <f t="shared" ref="AH73" si="293">AH74+AH75+AH76</f>
        <v>0</v>
      </c>
      <c r="AI73" s="408">
        <f t="shared" ref="AI73" si="294">AI74+AI75+AI76</f>
        <v>0</v>
      </c>
      <c r="AJ73" s="408">
        <f t="shared" ref="AJ73" si="295">AJ74+AJ75+AJ76</f>
        <v>0</v>
      </c>
      <c r="AK73" s="408">
        <f t="shared" ref="AK73" si="296">AK74+AK75+AK76</f>
        <v>0</v>
      </c>
      <c r="AL73" s="408">
        <f t="shared" ref="AL73" si="297">AL74+AL75+AL76</f>
        <v>0</v>
      </c>
      <c r="AM73" s="408">
        <f t="shared" ref="AM73" si="298">AM74+AM75+AM76</f>
        <v>0</v>
      </c>
      <c r="AN73" s="408">
        <f t="shared" ref="AN73" si="299">AN74+AN75+AN76</f>
        <v>0</v>
      </c>
      <c r="AO73" s="408">
        <f t="shared" ref="AO73" si="300">AO74+AO75+AO76</f>
        <v>0</v>
      </c>
      <c r="AP73" s="408">
        <f t="shared" ref="AP73" si="301">AP74+AP75+AP76</f>
        <v>0</v>
      </c>
      <c r="AQ73" s="408">
        <f t="shared" ref="AQ73" si="302">AQ74+AQ75+AQ76</f>
        <v>0</v>
      </c>
      <c r="AR73" s="408">
        <f t="shared" ref="AR73" si="303">AR74+AR75+AR76</f>
        <v>0</v>
      </c>
      <c r="AS73" s="408">
        <f t="shared" ref="AS73" si="304">AS74+AS75+AS76</f>
        <v>0</v>
      </c>
      <c r="AT73" s="408">
        <f t="shared" ref="AT73" si="305">AT74+AT75+AT76</f>
        <v>0</v>
      </c>
      <c r="AU73" s="408">
        <f t="shared" ref="AU73" si="306">AU74+AU75+AU76</f>
        <v>0</v>
      </c>
      <c r="AV73" s="408">
        <f t="shared" ref="AV73" si="307">AV74+AV75+AV76</f>
        <v>0</v>
      </c>
      <c r="AW73" s="408">
        <f t="shared" ref="AW73" si="308">AW74+AW75+AW76</f>
        <v>0</v>
      </c>
      <c r="AX73" s="408">
        <f>AX74+AX75+AX76+AX77+AX78</f>
        <v>0</v>
      </c>
      <c r="AY73" s="408">
        <f>AY74+AY75+AY76+AY77+AY78</f>
        <v>0</v>
      </c>
      <c r="AZ73" s="408">
        <f t="shared" ref="AZ73" si="309">AZ74+AZ75+AZ76</f>
        <v>0</v>
      </c>
      <c r="BA73" s="408">
        <f t="shared" ref="BA73" si="310">BA74+BA75+BA76</f>
        <v>0</v>
      </c>
      <c r="BB73" s="408">
        <f t="shared" ref="BB73" si="311">BB74+BB75+BB76</f>
        <v>0</v>
      </c>
      <c r="BC73" s="408">
        <f t="shared" ref="BC73" si="312">BC74+BC75+BC76</f>
        <v>0</v>
      </c>
      <c r="BD73" s="68"/>
      <c r="BE73" s="68"/>
    </row>
    <row r="74" spans="1:57" s="60" customFormat="1" ht="31.5">
      <c r="A74" s="387" t="s">
        <v>431</v>
      </c>
      <c r="B74" s="84" t="s">
        <v>432</v>
      </c>
      <c r="C74" s="87" t="s">
        <v>433</v>
      </c>
      <c r="D74" s="114">
        <v>0</v>
      </c>
      <c r="E74" s="114">
        <v>0</v>
      </c>
      <c r="F74" s="114">
        <v>0</v>
      </c>
      <c r="G74" s="114">
        <v>0</v>
      </c>
      <c r="H74" s="114">
        <v>0</v>
      </c>
      <c r="I74" s="114">
        <v>0</v>
      </c>
      <c r="J74" s="114">
        <v>0</v>
      </c>
      <c r="K74" s="114">
        <v>0</v>
      </c>
      <c r="L74" s="114">
        <v>0</v>
      </c>
      <c r="M74" s="114">
        <v>0</v>
      </c>
      <c r="N74" s="114">
        <v>0</v>
      </c>
      <c r="O74" s="114">
        <v>0</v>
      </c>
      <c r="P74" s="114">
        <v>0</v>
      </c>
      <c r="Q74" s="114">
        <v>0</v>
      </c>
      <c r="R74" s="114">
        <v>0</v>
      </c>
      <c r="S74" s="114">
        <v>0</v>
      </c>
      <c r="T74" s="114">
        <v>0</v>
      </c>
      <c r="U74" s="114">
        <v>0</v>
      </c>
      <c r="V74" s="114">
        <v>0</v>
      </c>
      <c r="W74" s="114">
        <v>0</v>
      </c>
      <c r="X74" s="114">
        <f>'15'!G74</f>
        <v>0</v>
      </c>
      <c r="Y74" s="114">
        <v>0</v>
      </c>
      <c r="Z74" s="114">
        <v>0</v>
      </c>
      <c r="AA74" s="114">
        <v>0</v>
      </c>
      <c r="AB74" s="114">
        <v>0</v>
      </c>
      <c r="AC74" s="114">
        <v>0</v>
      </c>
      <c r="AD74" s="114">
        <v>0</v>
      </c>
      <c r="AE74" s="114">
        <v>0</v>
      </c>
      <c r="AF74" s="114">
        <v>0</v>
      </c>
      <c r="AG74" s="114">
        <v>0</v>
      </c>
      <c r="AH74" s="114">
        <v>0</v>
      </c>
      <c r="AI74" s="114">
        <v>0</v>
      </c>
      <c r="AJ74" s="114">
        <v>0</v>
      </c>
      <c r="AK74" s="114">
        <v>0</v>
      </c>
      <c r="AL74" s="114">
        <v>0</v>
      </c>
      <c r="AM74" s="114">
        <v>0</v>
      </c>
      <c r="AN74" s="114">
        <v>0</v>
      </c>
      <c r="AO74" s="114">
        <v>0</v>
      </c>
      <c r="AP74" s="114">
        <v>0</v>
      </c>
      <c r="AQ74" s="114">
        <v>0</v>
      </c>
      <c r="AR74" s="114">
        <v>0</v>
      </c>
      <c r="AS74" s="114">
        <v>0</v>
      </c>
      <c r="AT74" s="114">
        <v>0</v>
      </c>
      <c r="AU74" s="114">
        <v>0</v>
      </c>
      <c r="AV74" s="114">
        <v>0</v>
      </c>
      <c r="AW74" s="114">
        <v>0</v>
      </c>
      <c r="AX74" s="114">
        <v>0</v>
      </c>
      <c r="AY74" s="114">
        <v>0</v>
      </c>
      <c r="AZ74" s="114">
        <v>0</v>
      </c>
      <c r="BA74" s="114">
        <v>0</v>
      </c>
      <c r="BB74" s="114">
        <v>0</v>
      </c>
      <c r="BC74" s="114">
        <v>0</v>
      </c>
      <c r="BD74" s="68"/>
      <c r="BE74" s="68"/>
    </row>
    <row r="75" spans="1:57" s="60" customFormat="1" ht="31.5">
      <c r="A75" s="387" t="s">
        <v>444</v>
      </c>
      <c r="B75" s="84" t="s">
        <v>435</v>
      </c>
      <c r="C75" s="87" t="s">
        <v>436</v>
      </c>
      <c r="D75" s="114">
        <v>0</v>
      </c>
      <c r="E75" s="114">
        <v>0</v>
      </c>
      <c r="F75" s="114">
        <v>0</v>
      </c>
      <c r="G75" s="114">
        <v>0</v>
      </c>
      <c r="H75" s="114">
        <v>0</v>
      </c>
      <c r="I75" s="114">
        <v>0</v>
      </c>
      <c r="J75" s="114">
        <v>0</v>
      </c>
      <c r="K75" s="114">
        <v>0</v>
      </c>
      <c r="L75" s="114">
        <v>0</v>
      </c>
      <c r="M75" s="114">
        <v>0</v>
      </c>
      <c r="N75" s="114">
        <v>0</v>
      </c>
      <c r="O75" s="114">
        <v>0</v>
      </c>
      <c r="P75" s="114">
        <v>0</v>
      </c>
      <c r="Q75" s="114">
        <v>0</v>
      </c>
      <c r="R75" s="114">
        <v>0</v>
      </c>
      <c r="S75" s="114">
        <v>0</v>
      </c>
      <c r="T75" s="114">
        <v>0</v>
      </c>
      <c r="U75" s="114">
        <v>0</v>
      </c>
      <c r="V75" s="114">
        <f>'15'!G75</f>
        <v>0.1</v>
      </c>
      <c r="W75" s="114">
        <f>'15'!AP75</f>
        <v>0.3</v>
      </c>
      <c r="X75" s="114">
        <v>0</v>
      </c>
      <c r="Y75" s="114">
        <v>0</v>
      </c>
      <c r="Z75" s="114">
        <v>0</v>
      </c>
      <c r="AA75" s="114">
        <v>0</v>
      </c>
      <c r="AB75" s="114">
        <v>0</v>
      </c>
      <c r="AC75" s="114">
        <v>0</v>
      </c>
      <c r="AD75" s="114">
        <v>0</v>
      </c>
      <c r="AE75" s="114">
        <v>0</v>
      </c>
      <c r="AF75" s="114">
        <v>0</v>
      </c>
      <c r="AG75" s="114">
        <v>0</v>
      </c>
      <c r="AH75" s="114">
        <v>0</v>
      </c>
      <c r="AI75" s="114">
        <v>0</v>
      </c>
      <c r="AJ75" s="114">
        <v>0</v>
      </c>
      <c r="AK75" s="114">
        <v>0</v>
      </c>
      <c r="AL75" s="114">
        <v>0</v>
      </c>
      <c r="AM75" s="114">
        <v>0</v>
      </c>
      <c r="AN75" s="114">
        <v>0</v>
      </c>
      <c r="AO75" s="114">
        <v>0</v>
      </c>
      <c r="AP75" s="114">
        <v>0</v>
      </c>
      <c r="AQ75" s="114">
        <v>0</v>
      </c>
      <c r="AR75" s="114">
        <v>0</v>
      </c>
      <c r="AS75" s="114">
        <v>0</v>
      </c>
      <c r="AT75" s="114">
        <v>0</v>
      </c>
      <c r="AU75" s="114">
        <v>0</v>
      </c>
      <c r="AV75" s="114">
        <v>0</v>
      </c>
      <c r="AW75" s="114">
        <v>0</v>
      </c>
      <c r="AX75" s="114">
        <v>0</v>
      </c>
      <c r="AY75" s="114">
        <v>0</v>
      </c>
      <c r="AZ75" s="114">
        <v>0</v>
      </c>
      <c r="BA75" s="114">
        <v>0</v>
      </c>
      <c r="BB75" s="114">
        <v>0</v>
      </c>
      <c r="BC75" s="114">
        <v>0</v>
      </c>
      <c r="BD75" s="68"/>
      <c r="BE75" s="68"/>
    </row>
    <row r="76" spans="1:57" s="60" customFormat="1" ht="31.5">
      <c r="A76" s="387" t="s">
        <v>434</v>
      </c>
      <c r="B76" s="84" t="s">
        <v>438</v>
      </c>
      <c r="C76" s="87" t="s">
        <v>439</v>
      </c>
      <c r="D76" s="114">
        <v>0</v>
      </c>
      <c r="E76" s="114">
        <v>0</v>
      </c>
      <c r="F76" s="114">
        <v>0</v>
      </c>
      <c r="G76" s="114">
        <v>0</v>
      </c>
      <c r="H76" s="114">
        <v>0</v>
      </c>
      <c r="I76" s="114">
        <v>0</v>
      </c>
      <c r="J76" s="114">
        <v>0</v>
      </c>
      <c r="K76" s="114">
        <v>0</v>
      </c>
      <c r="L76" s="114">
        <v>0</v>
      </c>
      <c r="M76" s="114">
        <v>0</v>
      </c>
      <c r="N76" s="114">
        <v>0</v>
      </c>
      <c r="O76" s="114">
        <v>0</v>
      </c>
      <c r="P76" s="114">
        <v>0</v>
      </c>
      <c r="Q76" s="114">
        <v>0</v>
      </c>
      <c r="R76" s="114">
        <v>0</v>
      </c>
      <c r="S76" s="114">
        <v>0</v>
      </c>
      <c r="T76" s="114">
        <v>0</v>
      </c>
      <c r="U76" s="114">
        <v>0</v>
      </c>
      <c r="V76" s="114">
        <v>0</v>
      </c>
      <c r="W76" s="114">
        <v>0</v>
      </c>
      <c r="X76" s="114">
        <f>'15'!G76</f>
        <v>3.92</v>
      </c>
      <c r="Y76" s="114">
        <f>'15'!AP76</f>
        <v>4.0999999999999996</v>
      </c>
      <c r="Z76" s="114">
        <v>0</v>
      </c>
      <c r="AA76" s="114">
        <v>0</v>
      </c>
      <c r="AB76" s="114">
        <v>0</v>
      </c>
      <c r="AC76" s="114">
        <v>0</v>
      </c>
      <c r="AD76" s="114">
        <v>0</v>
      </c>
      <c r="AE76" s="114">
        <v>0</v>
      </c>
      <c r="AF76" s="114">
        <v>0</v>
      </c>
      <c r="AG76" s="114">
        <v>0</v>
      </c>
      <c r="AH76" s="114">
        <v>0</v>
      </c>
      <c r="AI76" s="114">
        <v>0</v>
      </c>
      <c r="AJ76" s="114">
        <v>0</v>
      </c>
      <c r="AK76" s="114">
        <v>0</v>
      </c>
      <c r="AL76" s="114">
        <v>0</v>
      </c>
      <c r="AM76" s="114">
        <v>0</v>
      </c>
      <c r="AN76" s="114">
        <v>0</v>
      </c>
      <c r="AO76" s="114">
        <v>0</v>
      </c>
      <c r="AP76" s="114">
        <v>0</v>
      </c>
      <c r="AQ76" s="114">
        <v>0</v>
      </c>
      <c r="AR76" s="114">
        <v>0</v>
      </c>
      <c r="AS76" s="114">
        <v>0</v>
      </c>
      <c r="AT76" s="114">
        <v>0</v>
      </c>
      <c r="AU76" s="114">
        <v>0</v>
      </c>
      <c r="AV76" s="114">
        <v>0</v>
      </c>
      <c r="AW76" s="114">
        <v>0</v>
      </c>
      <c r="AX76" s="114">
        <v>0</v>
      </c>
      <c r="AY76" s="114">
        <v>0</v>
      </c>
      <c r="AZ76" s="114">
        <v>0</v>
      </c>
      <c r="BA76" s="114">
        <v>0</v>
      </c>
      <c r="BB76" s="114">
        <v>0</v>
      </c>
      <c r="BC76" s="114">
        <v>0</v>
      </c>
      <c r="BD76" s="68"/>
      <c r="BE76" s="68"/>
    </row>
    <row r="77" spans="1:57" s="60" customFormat="1" ht="31.5">
      <c r="A77" s="387" t="s">
        <v>1176</v>
      </c>
      <c r="B77" s="321" t="s">
        <v>1174</v>
      </c>
      <c r="C77" s="323" t="s">
        <v>1177</v>
      </c>
      <c r="D77" s="114">
        <v>0</v>
      </c>
      <c r="E77" s="114">
        <v>0</v>
      </c>
      <c r="F77" s="114">
        <v>0</v>
      </c>
      <c r="G77" s="114">
        <v>0</v>
      </c>
      <c r="H77" s="114">
        <v>0</v>
      </c>
      <c r="I77" s="114">
        <v>0</v>
      </c>
      <c r="J77" s="114">
        <v>0</v>
      </c>
      <c r="K77" s="114">
        <v>0</v>
      </c>
      <c r="L77" s="114">
        <v>0</v>
      </c>
      <c r="M77" s="114">
        <v>0</v>
      </c>
      <c r="N77" s="114">
        <v>0</v>
      </c>
      <c r="O77" s="114">
        <v>0</v>
      </c>
      <c r="P77" s="114">
        <v>0</v>
      </c>
      <c r="Q77" s="114">
        <v>0</v>
      </c>
      <c r="R77" s="114">
        <v>0</v>
      </c>
      <c r="S77" s="114">
        <v>0</v>
      </c>
      <c r="T77" s="114">
        <v>0</v>
      </c>
      <c r="U77" s="114">
        <v>0</v>
      </c>
      <c r="V77" s="114">
        <v>0.7</v>
      </c>
      <c r="W77" s="114">
        <f>'15'!AP77</f>
        <v>0.8</v>
      </c>
      <c r="X77" s="114"/>
      <c r="Y77" s="114"/>
      <c r="Z77" s="114">
        <v>0</v>
      </c>
      <c r="AA77" s="114">
        <v>0</v>
      </c>
      <c r="AB77" s="114">
        <v>0</v>
      </c>
      <c r="AC77" s="114">
        <v>0</v>
      </c>
      <c r="AD77" s="114">
        <v>0</v>
      </c>
      <c r="AE77" s="114">
        <v>0</v>
      </c>
      <c r="AF77" s="114">
        <v>0</v>
      </c>
      <c r="AG77" s="114">
        <v>0</v>
      </c>
      <c r="AH77" s="114">
        <v>0</v>
      </c>
      <c r="AI77" s="114">
        <v>0</v>
      </c>
      <c r="AJ77" s="114">
        <v>0</v>
      </c>
      <c r="AK77" s="114">
        <v>0</v>
      </c>
      <c r="AL77" s="114">
        <v>0</v>
      </c>
      <c r="AM77" s="114">
        <v>0</v>
      </c>
      <c r="AN77" s="114">
        <v>0</v>
      </c>
      <c r="AO77" s="114">
        <v>0</v>
      </c>
      <c r="AP77" s="114">
        <v>0</v>
      </c>
      <c r="AQ77" s="114">
        <v>0</v>
      </c>
      <c r="AR77" s="114">
        <v>0</v>
      </c>
      <c r="AS77" s="114">
        <v>0</v>
      </c>
      <c r="AT77" s="114">
        <v>0</v>
      </c>
      <c r="AU77" s="114">
        <v>0</v>
      </c>
      <c r="AV77" s="114">
        <v>0</v>
      </c>
      <c r="AW77" s="114">
        <v>0</v>
      </c>
      <c r="AX77" s="114">
        <v>0</v>
      </c>
      <c r="AY77" s="114">
        <v>0</v>
      </c>
      <c r="AZ77" s="114"/>
      <c r="BA77" s="114"/>
      <c r="BB77" s="114"/>
      <c r="BC77" s="114"/>
      <c r="BD77" s="68"/>
      <c r="BE77" s="68"/>
    </row>
    <row r="78" spans="1:57" s="60" customFormat="1" ht="31.5">
      <c r="A78" s="387" t="s">
        <v>437</v>
      </c>
      <c r="B78" s="78" t="s">
        <v>1175</v>
      </c>
      <c r="C78" s="324" t="s">
        <v>1178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  <c r="I78" s="115">
        <v>0</v>
      </c>
      <c r="J78" s="115">
        <v>0</v>
      </c>
      <c r="K78" s="115">
        <v>0</v>
      </c>
      <c r="L78" s="115">
        <v>0</v>
      </c>
      <c r="M78" s="115">
        <v>0</v>
      </c>
      <c r="N78" s="115">
        <v>0</v>
      </c>
      <c r="O78" s="115">
        <v>0</v>
      </c>
      <c r="P78" s="115">
        <v>0</v>
      </c>
      <c r="Q78" s="115">
        <v>0</v>
      </c>
      <c r="R78" s="115">
        <v>0</v>
      </c>
      <c r="S78" s="115">
        <v>0</v>
      </c>
      <c r="T78" s="115">
        <v>0</v>
      </c>
      <c r="U78" s="115">
        <v>0</v>
      </c>
      <c r="V78" s="115">
        <v>0</v>
      </c>
      <c r="W78" s="115">
        <v>0</v>
      </c>
      <c r="X78" s="115">
        <v>0</v>
      </c>
      <c r="Y78" s="115">
        <v>0</v>
      </c>
      <c r="Z78" s="115">
        <v>0</v>
      </c>
      <c r="AA78" s="115">
        <v>0</v>
      </c>
      <c r="AB78" s="115">
        <v>0</v>
      </c>
      <c r="AC78" s="115">
        <v>0</v>
      </c>
      <c r="AD78" s="115">
        <v>0</v>
      </c>
      <c r="AE78" s="115">
        <v>0</v>
      </c>
      <c r="AF78" s="115">
        <v>0</v>
      </c>
      <c r="AG78" s="115">
        <v>0</v>
      </c>
      <c r="AH78" s="115">
        <v>0</v>
      </c>
      <c r="AI78" s="115">
        <v>0</v>
      </c>
      <c r="AJ78" s="115">
        <v>0</v>
      </c>
      <c r="AK78" s="115">
        <v>0</v>
      </c>
      <c r="AL78" s="115">
        <v>0</v>
      </c>
      <c r="AM78" s="115">
        <v>0</v>
      </c>
      <c r="AN78" s="115">
        <v>0</v>
      </c>
      <c r="AO78" s="115">
        <v>0</v>
      </c>
      <c r="AP78" s="115">
        <v>0</v>
      </c>
      <c r="AQ78" s="115">
        <v>0</v>
      </c>
      <c r="AR78" s="115">
        <v>0</v>
      </c>
      <c r="AS78" s="115">
        <v>0</v>
      </c>
      <c r="AT78" s="115">
        <v>0</v>
      </c>
      <c r="AU78" s="115">
        <v>0</v>
      </c>
      <c r="AV78" s="115">
        <v>0</v>
      </c>
      <c r="AW78" s="115">
        <v>0</v>
      </c>
      <c r="AX78" s="115">
        <v>0</v>
      </c>
      <c r="AY78" s="115">
        <v>0</v>
      </c>
      <c r="AZ78" s="115">
        <v>0</v>
      </c>
      <c r="BA78" s="115">
        <v>0</v>
      </c>
      <c r="BB78" s="115">
        <v>0</v>
      </c>
      <c r="BC78" s="115">
        <v>0</v>
      </c>
      <c r="BD78" s="68"/>
      <c r="BE78" s="68"/>
    </row>
    <row r="79" spans="1:57" s="60" customFormat="1" ht="37.5" customHeight="1">
      <c r="A79" s="364" t="s">
        <v>489</v>
      </c>
      <c r="B79" s="364" t="s">
        <v>1196</v>
      </c>
      <c r="C79" s="364" t="s">
        <v>385</v>
      </c>
      <c r="D79" s="408">
        <v>0</v>
      </c>
      <c r="E79" s="408">
        <v>0</v>
      </c>
      <c r="F79" s="408">
        <v>0</v>
      </c>
      <c r="G79" s="408">
        <v>0</v>
      </c>
      <c r="H79" s="408">
        <v>0</v>
      </c>
      <c r="I79" s="408">
        <v>0</v>
      </c>
      <c r="J79" s="408">
        <v>0</v>
      </c>
      <c r="K79" s="408">
        <v>0</v>
      </c>
      <c r="L79" s="408">
        <v>0</v>
      </c>
      <c r="M79" s="408">
        <v>0</v>
      </c>
      <c r="N79" s="408">
        <v>0</v>
      </c>
      <c r="O79" s="408">
        <v>0</v>
      </c>
      <c r="P79" s="408">
        <v>0</v>
      </c>
      <c r="Q79" s="408">
        <v>0</v>
      </c>
      <c r="R79" s="408">
        <v>0</v>
      </c>
      <c r="S79" s="408">
        <v>0</v>
      </c>
      <c r="T79" s="408">
        <v>0</v>
      </c>
      <c r="U79" s="408">
        <v>0</v>
      </c>
      <c r="V79" s="408">
        <v>0</v>
      </c>
      <c r="W79" s="408">
        <v>0</v>
      </c>
      <c r="X79" s="408">
        <v>0</v>
      </c>
      <c r="Y79" s="408">
        <v>0</v>
      </c>
      <c r="Z79" s="408">
        <v>0</v>
      </c>
      <c r="AA79" s="408">
        <v>0</v>
      </c>
      <c r="AB79" s="408">
        <v>0</v>
      </c>
      <c r="AC79" s="408">
        <v>0</v>
      </c>
      <c r="AD79" s="408">
        <v>0</v>
      </c>
      <c r="AE79" s="408">
        <v>0</v>
      </c>
      <c r="AF79" s="408">
        <v>0</v>
      </c>
      <c r="AG79" s="408">
        <v>0</v>
      </c>
      <c r="AH79" s="408">
        <v>0</v>
      </c>
      <c r="AI79" s="408">
        <v>0</v>
      </c>
      <c r="AJ79" s="408">
        <v>0</v>
      </c>
      <c r="AK79" s="408">
        <v>0</v>
      </c>
      <c r="AL79" s="408">
        <v>0</v>
      </c>
      <c r="AM79" s="408">
        <v>0</v>
      </c>
      <c r="AN79" s="408">
        <v>0</v>
      </c>
      <c r="AO79" s="408">
        <v>0</v>
      </c>
      <c r="AP79" s="408">
        <v>0</v>
      </c>
      <c r="AQ79" s="408">
        <v>0</v>
      </c>
      <c r="AR79" s="408">
        <v>0</v>
      </c>
      <c r="AS79" s="408">
        <v>0</v>
      </c>
      <c r="AT79" s="408">
        <v>0</v>
      </c>
      <c r="AU79" s="408">
        <v>0</v>
      </c>
      <c r="AV79" s="408">
        <v>0</v>
      </c>
      <c r="AW79" s="408">
        <v>0</v>
      </c>
      <c r="AX79" s="408">
        <v>0</v>
      </c>
      <c r="AY79" s="408">
        <v>0</v>
      </c>
      <c r="AZ79" s="408">
        <v>0</v>
      </c>
      <c r="BA79" s="408">
        <v>0</v>
      </c>
      <c r="BB79" s="408">
        <v>0</v>
      </c>
      <c r="BC79" s="408">
        <v>0</v>
      </c>
      <c r="BD79" s="68"/>
      <c r="BE79" s="68"/>
    </row>
    <row r="80" spans="1:57" s="60" customFormat="1" ht="28.5">
      <c r="A80" s="390" t="s">
        <v>440</v>
      </c>
      <c r="B80" s="364" t="s">
        <v>441</v>
      </c>
      <c r="C80" s="364" t="s">
        <v>385</v>
      </c>
      <c r="D80" s="408">
        <v>0</v>
      </c>
      <c r="E80" s="408">
        <v>0</v>
      </c>
      <c r="F80" s="408">
        <v>0</v>
      </c>
      <c r="G80" s="408">
        <v>0</v>
      </c>
      <c r="H80" s="408">
        <v>0</v>
      </c>
      <c r="I80" s="408">
        <v>0</v>
      </c>
      <c r="J80" s="408">
        <v>0</v>
      </c>
      <c r="K80" s="408">
        <v>0</v>
      </c>
      <c r="L80" s="408">
        <v>0</v>
      </c>
      <c r="M80" s="408">
        <v>0</v>
      </c>
      <c r="N80" s="408">
        <v>0</v>
      </c>
      <c r="O80" s="408">
        <v>0</v>
      </c>
      <c r="P80" s="408">
        <v>0</v>
      </c>
      <c r="Q80" s="408">
        <v>0</v>
      </c>
      <c r="R80" s="408">
        <v>0</v>
      </c>
      <c r="S80" s="408">
        <v>0</v>
      </c>
      <c r="T80" s="408">
        <v>0</v>
      </c>
      <c r="U80" s="408">
        <v>0</v>
      </c>
      <c r="V80" s="408">
        <v>0</v>
      </c>
      <c r="W80" s="408">
        <v>0</v>
      </c>
      <c r="X80" s="408">
        <v>0</v>
      </c>
      <c r="Y80" s="408">
        <v>0</v>
      </c>
      <c r="Z80" s="408">
        <v>0</v>
      </c>
      <c r="AA80" s="408">
        <v>0</v>
      </c>
      <c r="AB80" s="408">
        <v>0</v>
      </c>
      <c r="AC80" s="408">
        <v>0</v>
      </c>
      <c r="AD80" s="408">
        <v>0</v>
      </c>
      <c r="AE80" s="408">
        <v>0</v>
      </c>
      <c r="AF80" s="408">
        <v>0</v>
      </c>
      <c r="AG80" s="408">
        <v>0</v>
      </c>
      <c r="AH80" s="408">
        <v>0</v>
      </c>
      <c r="AI80" s="408">
        <v>0</v>
      </c>
      <c r="AJ80" s="408">
        <v>0</v>
      </c>
      <c r="AK80" s="408">
        <v>0</v>
      </c>
      <c r="AL80" s="408">
        <v>0</v>
      </c>
      <c r="AM80" s="408">
        <v>0</v>
      </c>
      <c r="AN80" s="408">
        <v>0</v>
      </c>
      <c r="AO80" s="408">
        <v>0</v>
      </c>
      <c r="AP80" s="408">
        <v>0</v>
      </c>
      <c r="AQ80" s="408">
        <v>0</v>
      </c>
      <c r="AR80" s="408">
        <v>0</v>
      </c>
      <c r="AS80" s="408">
        <v>0</v>
      </c>
      <c r="AT80" s="408">
        <v>0</v>
      </c>
      <c r="AU80" s="408">
        <v>0</v>
      </c>
      <c r="AV80" s="408">
        <v>0</v>
      </c>
      <c r="AW80" s="408">
        <v>0</v>
      </c>
      <c r="AX80" s="408">
        <v>0</v>
      </c>
      <c r="AY80" s="408">
        <v>0</v>
      </c>
      <c r="AZ80" s="408">
        <v>0</v>
      </c>
      <c r="BA80" s="408">
        <v>0</v>
      </c>
      <c r="BB80" s="408">
        <v>0</v>
      </c>
      <c r="BC80" s="408">
        <v>0</v>
      </c>
      <c r="BD80" s="68"/>
      <c r="BE80" s="68"/>
    </row>
  </sheetData>
  <mergeCells count="58">
    <mergeCell ref="AD17:AE17"/>
    <mergeCell ref="AF17:AG17"/>
    <mergeCell ref="AH17:AI17"/>
    <mergeCell ref="A15:A19"/>
    <mergeCell ref="B15:B19"/>
    <mergeCell ref="C15:C19"/>
    <mergeCell ref="D15:BE15"/>
    <mergeCell ref="D16:S16"/>
    <mergeCell ref="AR17:AS17"/>
    <mergeCell ref="T16:AE16"/>
    <mergeCell ref="A4:BE4"/>
    <mergeCell ref="AW1:BE1"/>
    <mergeCell ref="AW2:BE2"/>
    <mergeCell ref="AW3:BE3"/>
    <mergeCell ref="AT17:AU17"/>
    <mergeCell ref="AV17:AW17"/>
    <mergeCell ref="AX17:AY17"/>
    <mergeCell ref="AZ17:BA17"/>
    <mergeCell ref="BD17:BE17"/>
    <mergeCell ref="BB17:BC17"/>
    <mergeCell ref="AZ16:BE16"/>
    <mergeCell ref="D17:E17"/>
    <mergeCell ref="F17:G17"/>
    <mergeCell ref="AF16:AK16"/>
    <mergeCell ref="AL16:AO16"/>
    <mergeCell ref="AP16:AU16"/>
    <mergeCell ref="T17:U17"/>
    <mergeCell ref="A8:BE8"/>
    <mergeCell ref="A7:BE7"/>
    <mergeCell ref="A6:BE6"/>
    <mergeCell ref="N18:O18"/>
    <mergeCell ref="P18:Q18"/>
    <mergeCell ref="L17:M17"/>
    <mergeCell ref="AV16:AY16"/>
    <mergeCell ref="AJ17:AK17"/>
    <mergeCell ref="AL17:AM17"/>
    <mergeCell ref="A10:T10"/>
    <mergeCell ref="A11:T11"/>
    <mergeCell ref="A9:T9"/>
    <mergeCell ref="A12:T12"/>
    <mergeCell ref="AP17:AQ17"/>
    <mergeCell ref="AN17:AO17"/>
    <mergeCell ref="A5:BE5"/>
    <mergeCell ref="N17:O17"/>
    <mergeCell ref="H17:K17"/>
    <mergeCell ref="H18:I18"/>
    <mergeCell ref="J18:K18"/>
    <mergeCell ref="D18:E18"/>
    <mergeCell ref="F18:G18"/>
    <mergeCell ref="L18:M18"/>
    <mergeCell ref="R18:S18"/>
    <mergeCell ref="AB17:AC17"/>
    <mergeCell ref="V17:Y17"/>
    <mergeCell ref="Z17:AA17"/>
    <mergeCell ref="P17:Q17"/>
    <mergeCell ref="V18:W18"/>
    <mergeCell ref="X18:Y18"/>
    <mergeCell ref="R17:S17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opLeftCell="A28" workbookViewId="0">
      <selection activeCell="B74" sqref="B74"/>
    </sheetView>
  </sheetViews>
  <sheetFormatPr defaultRowHeight="15"/>
  <cols>
    <col min="1" max="1" width="14.5703125" customWidth="1"/>
    <col min="2" max="2" width="57.85546875" customWidth="1"/>
    <col min="3" max="3" width="20" customWidth="1"/>
    <col min="4" max="4" width="21.85546875" customWidth="1"/>
    <col min="5" max="5" width="22.42578125" customWidth="1"/>
    <col min="6" max="6" width="12.5703125" customWidth="1"/>
    <col min="7" max="7" width="11.85546875" customWidth="1"/>
    <col min="8" max="8" width="12.28515625" customWidth="1"/>
    <col min="9" max="9" width="12.5703125" customWidth="1"/>
    <col min="10" max="10" width="12.85546875" customWidth="1"/>
    <col min="11" max="11" width="12.28515625" customWidth="1"/>
    <col min="12" max="12" width="11.5703125" customWidth="1"/>
    <col min="13" max="13" width="12.85546875" customWidth="1"/>
  </cols>
  <sheetData>
    <row r="1" spans="1:13" ht="19.5" customHeight="1">
      <c r="J1" s="514" t="s">
        <v>258</v>
      </c>
      <c r="K1" s="514"/>
      <c r="L1" s="514"/>
      <c r="M1" s="514"/>
    </row>
    <row r="2" spans="1:13" ht="18" customHeight="1">
      <c r="J2" s="514" t="s">
        <v>19</v>
      </c>
      <c r="K2" s="514"/>
      <c r="L2" s="514"/>
      <c r="M2" s="514"/>
    </row>
    <row r="3" spans="1:13" ht="18.75" customHeight="1">
      <c r="J3" s="514" t="s">
        <v>20</v>
      </c>
      <c r="K3" s="514"/>
      <c r="L3" s="514"/>
      <c r="M3" s="514"/>
    </row>
    <row r="4" spans="1:13" ht="20.25" customHeight="1">
      <c r="A4" s="499" t="s">
        <v>259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</row>
    <row r="5" spans="1:13" ht="16.5" customHeight="1">
      <c r="A5" s="499" t="s">
        <v>260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</row>
    <row r="6" spans="1:13" ht="22.5" customHeight="1">
      <c r="A6" s="499" t="s">
        <v>261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</row>
    <row r="7" spans="1:13" ht="15" customHeight="1">
      <c r="A7" s="499" t="s">
        <v>1109</v>
      </c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</row>
    <row r="8" spans="1:13" ht="18" customHeight="1">
      <c r="A8" s="499" t="s">
        <v>306</v>
      </c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</row>
    <row r="9" spans="1:13" ht="18" customHeight="1">
      <c r="A9" s="500" t="s">
        <v>262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</row>
    <row r="10" spans="1:13" ht="18.75" customHeight="1">
      <c r="A10" s="499" t="s">
        <v>1190</v>
      </c>
      <c r="B10" s="499"/>
      <c r="C10" s="499"/>
      <c r="D10" s="499"/>
      <c r="E10" s="499"/>
      <c r="F10" s="499"/>
      <c r="G10" s="499"/>
      <c r="H10" s="499"/>
      <c r="I10" s="499"/>
      <c r="J10" s="499"/>
      <c r="K10" s="499"/>
      <c r="L10" s="499"/>
      <c r="M10" s="499"/>
    </row>
    <row r="11" spans="1:13" ht="21" customHeight="1">
      <c r="A11" s="504" t="s">
        <v>1194</v>
      </c>
      <c r="B11" s="504"/>
      <c r="C11" s="504"/>
      <c r="D11" s="504"/>
      <c r="E11" s="504"/>
      <c r="F11" s="504"/>
      <c r="G11" s="504"/>
      <c r="H11" s="504"/>
      <c r="I11" s="504"/>
      <c r="J11" s="504"/>
      <c r="K11" s="504"/>
      <c r="L11" s="504"/>
      <c r="M11" s="504"/>
    </row>
    <row r="12" spans="1:13" ht="28.5" customHeight="1">
      <c r="A12" s="520" t="s">
        <v>1192</v>
      </c>
      <c r="B12" s="520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</row>
    <row r="13" spans="1:13" ht="30" customHeight="1">
      <c r="A13" s="520" t="s">
        <v>1193</v>
      </c>
      <c r="B13" s="520"/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520"/>
    </row>
    <row r="14" spans="1:13" ht="17.25" customHeight="1">
      <c r="A14" s="514" t="s">
        <v>263</v>
      </c>
      <c r="B14" s="514"/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</row>
    <row r="15" spans="1:13" s="17" customFormat="1">
      <c r="A15" s="506" t="s">
        <v>264</v>
      </c>
      <c r="B15" s="506"/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/>
    </row>
    <row r="16" spans="1:13" s="17" customFormat="1" ht="15.7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</row>
    <row r="17" spans="1:13" ht="15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69.75" customHeight="1">
      <c r="A18" s="530" t="s">
        <v>0</v>
      </c>
      <c r="B18" s="530" t="s">
        <v>1</v>
      </c>
      <c r="C18" s="530" t="s">
        <v>2</v>
      </c>
      <c r="D18" s="530" t="s">
        <v>98</v>
      </c>
      <c r="E18" s="530" t="s">
        <v>99</v>
      </c>
      <c r="F18" s="530" t="s">
        <v>100</v>
      </c>
      <c r="G18" s="530"/>
      <c r="H18" s="530" t="s">
        <v>101</v>
      </c>
      <c r="I18" s="530"/>
      <c r="J18" s="530" t="s">
        <v>102</v>
      </c>
      <c r="K18" s="530"/>
      <c r="L18" s="530" t="s">
        <v>103</v>
      </c>
      <c r="M18" s="530"/>
    </row>
    <row r="19" spans="1:13" ht="66.75" customHeight="1">
      <c r="A19" s="530"/>
      <c r="B19" s="530"/>
      <c r="C19" s="530"/>
      <c r="D19" s="530"/>
      <c r="E19" s="530"/>
      <c r="F19" s="49" t="s">
        <v>1123</v>
      </c>
      <c r="G19" s="49" t="s">
        <v>265</v>
      </c>
      <c r="H19" s="49" t="s">
        <v>1124</v>
      </c>
      <c r="I19" s="49" t="s">
        <v>265</v>
      </c>
      <c r="J19" s="49" t="s">
        <v>1125</v>
      </c>
      <c r="K19" s="49" t="s">
        <v>265</v>
      </c>
      <c r="L19" s="94" t="s">
        <v>1126</v>
      </c>
      <c r="M19" s="94" t="s">
        <v>265</v>
      </c>
    </row>
    <row r="20" spans="1:13">
      <c r="A20" s="49">
        <v>1</v>
      </c>
      <c r="B20" s="49">
        <v>2</v>
      </c>
      <c r="C20" s="49">
        <v>3</v>
      </c>
      <c r="D20" s="49">
        <v>4</v>
      </c>
      <c r="E20" s="49">
        <v>5</v>
      </c>
      <c r="F20" s="49">
        <v>6</v>
      </c>
      <c r="G20" s="49">
        <v>7</v>
      </c>
      <c r="H20" s="49">
        <v>8</v>
      </c>
      <c r="I20" s="49">
        <v>9</v>
      </c>
      <c r="J20" s="49">
        <v>10</v>
      </c>
      <c r="K20" s="49">
        <v>11</v>
      </c>
      <c r="L20" s="94">
        <v>12</v>
      </c>
      <c r="M20" s="94">
        <v>13</v>
      </c>
    </row>
    <row r="21" spans="1:13" s="52" customFormat="1" ht="15.75">
      <c r="A21" s="72" t="s">
        <v>384</v>
      </c>
      <c r="B21" s="73" t="s">
        <v>31</v>
      </c>
      <c r="C21" s="85" t="s">
        <v>385</v>
      </c>
      <c r="D21" s="281" t="s">
        <v>385</v>
      </c>
      <c r="E21" s="281" t="s">
        <v>385</v>
      </c>
      <c r="F21" s="281" t="s">
        <v>385</v>
      </c>
      <c r="G21" s="281" t="s">
        <v>385</v>
      </c>
      <c r="H21" s="281" t="s">
        <v>385</v>
      </c>
      <c r="I21" s="281" t="s">
        <v>385</v>
      </c>
      <c r="J21" s="281" t="s">
        <v>385</v>
      </c>
      <c r="K21" s="281" t="s">
        <v>385</v>
      </c>
      <c r="L21" s="281" t="s">
        <v>385</v>
      </c>
      <c r="M21" s="312" t="s">
        <v>385</v>
      </c>
    </row>
    <row r="22" spans="1:13" s="52" customFormat="1" ht="15.75">
      <c r="A22" s="307" t="s">
        <v>386</v>
      </c>
      <c r="B22" s="76" t="s">
        <v>387</v>
      </c>
      <c r="C22" s="281" t="s">
        <v>385</v>
      </c>
      <c r="D22" s="281" t="s">
        <v>385</v>
      </c>
      <c r="E22" s="281" t="s">
        <v>385</v>
      </c>
      <c r="F22" s="281" t="s">
        <v>385</v>
      </c>
      <c r="G22" s="281" t="s">
        <v>385</v>
      </c>
      <c r="H22" s="281" t="s">
        <v>385</v>
      </c>
      <c r="I22" s="281" t="s">
        <v>385</v>
      </c>
      <c r="J22" s="281" t="s">
        <v>385</v>
      </c>
      <c r="K22" s="281" t="s">
        <v>385</v>
      </c>
      <c r="L22" s="281" t="s">
        <v>385</v>
      </c>
      <c r="M22" s="312" t="s">
        <v>385</v>
      </c>
    </row>
    <row r="23" spans="1:13" s="52" customFormat="1" ht="28.5">
      <c r="A23" s="75" t="s">
        <v>388</v>
      </c>
      <c r="B23" s="306" t="s">
        <v>389</v>
      </c>
      <c r="C23" s="281" t="s">
        <v>385</v>
      </c>
      <c r="D23" s="281" t="s">
        <v>385</v>
      </c>
      <c r="E23" s="281" t="s">
        <v>385</v>
      </c>
      <c r="F23" s="281" t="s">
        <v>385</v>
      </c>
      <c r="G23" s="281" t="s">
        <v>385</v>
      </c>
      <c r="H23" s="281" t="s">
        <v>385</v>
      </c>
      <c r="I23" s="281" t="s">
        <v>385</v>
      </c>
      <c r="J23" s="281" t="s">
        <v>385</v>
      </c>
      <c r="K23" s="281" t="s">
        <v>385</v>
      </c>
      <c r="L23" s="281" t="s">
        <v>385</v>
      </c>
      <c r="M23" s="312" t="s">
        <v>385</v>
      </c>
    </row>
    <row r="24" spans="1:13" s="52" customFormat="1" ht="42.75">
      <c r="A24" s="75" t="s">
        <v>390</v>
      </c>
      <c r="B24" s="306" t="s">
        <v>391</v>
      </c>
      <c r="C24" s="281" t="s">
        <v>385</v>
      </c>
      <c r="D24" s="281" t="s">
        <v>385</v>
      </c>
      <c r="E24" s="281" t="s">
        <v>385</v>
      </c>
      <c r="F24" s="281" t="s">
        <v>385</v>
      </c>
      <c r="G24" s="281" t="s">
        <v>385</v>
      </c>
      <c r="H24" s="281" t="s">
        <v>385</v>
      </c>
      <c r="I24" s="281" t="s">
        <v>385</v>
      </c>
      <c r="J24" s="281" t="s">
        <v>385</v>
      </c>
      <c r="K24" s="281" t="s">
        <v>385</v>
      </c>
      <c r="L24" s="281" t="s">
        <v>385</v>
      </c>
      <c r="M24" s="312" t="s">
        <v>385</v>
      </c>
    </row>
    <row r="25" spans="1:13" s="52" customFormat="1" ht="28.5">
      <c r="A25" s="75" t="s">
        <v>392</v>
      </c>
      <c r="B25" s="76" t="s">
        <v>393</v>
      </c>
      <c r="C25" s="281" t="s">
        <v>385</v>
      </c>
      <c r="D25" s="281" t="s">
        <v>385</v>
      </c>
      <c r="E25" s="281" t="s">
        <v>385</v>
      </c>
      <c r="F25" s="281" t="s">
        <v>385</v>
      </c>
      <c r="G25" s="281" t="s">
        <v>385</v>
      </c>
      <c r="H25" s="281" t="s">
        <v>385</v>
      </c>
      <c r="I25" s="281" t="s">
        <v>385</v>
      </c>
      <c r="J25" s="281" t="s">
        <v>385</v>
      </c>
      <c r="K25" s="281" t="s">
        <v>385</v>
      </c>
      <c r="L25" s="281" t="s">
        <v>385</v>
      </c>
      <c r="M25" s="312" t="s">
        <v>385</v>
      </c>
    </row>
    <row r="26" spans="1:13" s="52" customFormat="1" ht="28.5">
      <c r="A26" s="75" t="s">
        <v>394</v>
      </c>
      <c r="B26" s="76" t="s">
        <v>395</v>
      </c>
      <c r="C26" s="281" t="s">
        <v>385</v>
      </c>
      <c r="D26" s="281" t="s">
        <v>385</v>
      </c>
      <c r="E26" s="281" t="s">
        <v>385</v>
      </c>
      <c r="F26" s="281" t="s">
        <v>385</v>
      </c>
      <c r="G26" s="281" t="s">
        <v>385</v>
      </c>
      <c r="H26" s="281" t="s">
        <v>385</v>
      </c>
      <c r="I26" s="281" t="s">
        <v>385</v>
      </c>
      <c r="J26" s="281" t="s">
        <v>385</v>
      </c>
      <c r="K26" s="281" t="s">
        <v>385</v>
      </c>
      <c r="L26" s="281" t="s">
        <v>385</v>
      </c>
      <c r="M26" s="312" t="s">
        <v>385</v>
      </c>
    </row>
    <row r="27" spans="1:13" s="52" customFormat="1" ht="15.75">
      <c r="A27" s="75" t="s">
        <v>396</v>
      </c>
      <c r="B27" s="76" t="s">
        <v>397</v>
      </c>
      <c r="C27" s="281" t="s">
        <v>385</v>
      </c>
      <c r="D27" s="281" t="s">
        <v>385</v>
      </c>
      <c r="E27" s="281" t="s">
        <v>385</v>
      </c>
      <c r="F27" s="281" t="s">
        <v>385</v>
      </c>
      <c r="G27" s="281" t="s">
        <v>385</v>
      </c>
      <c r="H27" s="281" t="s">
        <v>385</v>
      </c>
      <c r="I27" s="281" t="s">
        <v>385</v>
      </c>
      <c r="J27" s="281" t="s">
        <v>385</v>
      </c>
      <c r="K27" s="281" t="s">
        <v>385</v>
      </c>
      <c r="L27" s="281" t="s">
        <v>385</v>
      </c>
      <c r="M27" s="312" t="s">
        <v>385</v>
      </c>
    </row>
    <row r="28" spans="1:13" s="52" customFormat="1" ht="15.75">
      <c r="A28" s="75" t="s">
        <v>398</v>
      </c>
      <c r="B28" s="76" t="s">
        <v>399</v>
      </c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312"/>
    </row>
    <row r="29" spans="1:13" s="52" customFormat="1" ht="42.75" customHeight="1">
      <c r="A29" s="343" t="s">
        <v>477</v>
      </c>
      <c r="B29" s="344" t="s">
        <v>1131</v>
      </c>
      <c r="C29" s="345" t="s">
        <v>385</v>
      </c>
      <c r="D29" s="345" t="s">
        <v>385</v>
      </c>
      <c r="E29" s="345" t="s">
        <v>385</v>
      </c>
      <c r="F29" s="345" t="s">
        <v>385</v>
      </c>
      <c r="G29" s="345" t="s">
        <v>385</v>
      </c>
      <c r="H29" s="345" t="s">
        <v>385</v>
      </c>
      <c r="I29" s="345" t="s">
        <v>385</v>
      </c>
      <c r="J29" s="345" t="s">
        <v>385</v>
      </c>
      <c r="K29" s="345" t="s">
        <v>385</v>
      </c>
      <c r="L29" s="345" t="s">
        <v>385</v>
      </c>
      <c r="M29" s="410" t="s">
        <v>385</v>
      </c>
    </row>
    <row r="30" spans="1:13" s="52" customFormat="1" ht="42.75" customHeight="1">
      <c r="A30" s="340" t="s">
        <v>479</v>
      </c>
      <c r="B30" s="341" t="s">
        <v>1132</v>
      </c>
      <c r="C30" s="336" t="s">
        <v>385</v>
      </c>
      <c r="D30" s="336" t="s">
        <v>385</v>
      </c>
      <c r="E30" s="336" t="s">
        <v>385</v>
      </c>
      <c r="F30" s="336" t="s">
        <v>385</v>
      </c>
      <c r="G30" s="336" t="s">
        <v>385</v>
      </c>
      <c r="H30" s="336" t="s">
        <v>385</v>
      </c>
      <c r="I30" s="336" t="s">
        <v>385</v>
      </c>
      <c r="J30" s="336" t="s">
        <v>385</v>
      </c>
      <c r="K30" s="336" t="s">
        <v>385</v>
      </c>
      <c r="L30" s="336" t="s">
        <v>385</v>
      </c>
      <c r="M30" s="444" t="s">
        <v>385</v>
      </c>
    </row>
    <row r="31" spans="1:13" s="52" customFormat="1" ht="42.75" customHeight="1">
      <c r="A31" s="445" t="s">
        <v>1013</v>
      </c>
      <c r="B31" s="446" t="s">
        <v>1133</v>
      </c>
      <c r="C31" s="447" t="s">
        <v>385</v>
      </c>
      <c r="D31" s="447" t="s">
        <v>385</v>
      </c>
      <c r="E31" s="447" t="s">
        <v>385</v>
      </c>
      <c r="F31" s="447" t="s">
        <v>385</v>
      </c>
      <c r="G31" s="447" t="s">
        <v>385</v>
      </c>
      <c r="H31" s="447" t="s">
        <v>385</v>
      </c>
      <c r="I31" s="447" t="s">
        <v>385</v>
      </c>
      <c r="J31" s="447" t="s">
        <v>385</v>
      </c>
      <c r="K31" s="447" t="s">
        <v>385</v>
      </c>
      <c r="L31" s="447" t="s">
        <v>385</v>
      </c>
      <c r="M31" s="492" t="s">
        <v>385</v>
      </c>
    </row>
    <row r="32" spans="1:13" s="52" customFormat="1" ht="42.75" customHeight="1">
      <c r="A32" s="450" t="s">
        <v>1018</v>
      </c>
      <c r="B32" s="451" t="s">
        <v>1134</v>
      </c>
      <c r="C32" s="447" t="s">
        <v>385</v>
      </c>
      <c r="D32" s="447" t="s">
        <v>385</v>
      </c>
      <c r="E32" s="447" t="s">
        <v>385</v>
      </c>
      <c r="F32" s="447" t="s">
        <v>385</v>
      </c>
      <c r="G32" s="447" t="s">
        <v>385</v>
      </c>
      <c r="H32" s="447" t="s">
        <v>385</v>
      </c>
      <c r="I32" s="447" t="s">
        <v>385</v>
      </c>
      <c r="J32" s="447" t="s">
        <v>385</v>
      </c>
      <c r="K32" s="447" t="s">
        <v>385</v>
      </c>
      <c r="L32" s="447" t="s">
        <v>385</v>
      </c>
      <c r="M32" s="492" t="s">
        <v>385</v>
      </c>
    </row>
    <row r="33" spans="1:13" s="52" customFormat="1" ht="42.75" customHeight="1">
      <c r="A33" s="450" t="s">
        <v>1020</v>
      </c>
      <c r="B33" s="451" t="s">
        <v>1135</v>
      </c>
      <c r="C33" s="447" t="s">
        <v>385</v>
      </c>
      <c r="D33" s="447" t="s">
        <v>385</v>
      </c>
      <c r="E33" s="447" t="s">
        <v>385</v>
      </c>
      <c r="F33" s="447" t="s">
        <v>385</v>
      </c>
      <c r="G33" s="447" t="s">
        <v>385</v>
      </c>
      <c r="H33" s="447" t="s">
        <v>385</v>
      </c>
      <c r="I33" s="447" t="s">
        <v>385</v>
      </c>
      <c r="J33" s="447" t="s">
        <v>385</v>
      </c>
      <c r="K33" s="447" t="s">
        <v>385</v>
      </c>
      <c r="L33" s="447" t="s">
        <v>385</v>
      </c>
      <c r="M33" s="492" t="s">
        <v>385</v>
      </c>
    </row>
    <row r="34" spans="1:13" s="52" customFormat="1" ht="42.75" customHeight="1">
      <c r="A34" s="334" t="s">
        <v>481</v>
      </c>
      <c r="B34" s="335" t="s">
        <v>1136</v>
      </c>
      <c r="C34" s="336" t="s">
        <v>385</v>
      </c>
      <c r="D34" s="336" t="s">
        <v>385</v>
      </c>
      <c r="E34" s="336" t="s">
        <v>385</v>
      </c>
      <c r="F34" s="336" t="s">
        <v>385</v>
      </c>
      <c r="G34" s="336" t="s">
        <v>385</v>
      </c>
      <c r="H34" s="336" t="s">
        <v>385</v>
      </c>
      <c r="I34" s="336" t="s">
        <v>385</v>
      </c>
      <c r="J34" s="336" t="s">
        <v>385</v>
      </c>
      <c r="K34" s="336" t="s">
        <v>385</v>
      </c>
      <c r="L34" s="336" t="s">
        <v>385</v>
      </c>
      <c r="M34" s="444" t="s">
        <v>385</v>
      </c>
    </row>
    <row r="35" spans="1:13" s="52" customFormat="1" ht="42.75" customHeight="1">
      <c r="A35" s="450" t="s">
        <v>1041</v>
      </c>
      <c r="B35" s="451" t="s">
        <v>1137</v>
      </c>
      <c r="C35" s="447" t="s">
        <v>385</v>
      </c>
      <c r="D35" s="447" t="s">
        <v>385</v>
      </c>
      <c r="E35" s="447" t="s">
        <v>385</v>
      </c>
      <c r="F35" s="447" t="s">
        <v>385</v>
      </c>
      <c r="G35" s="447" t="s">
        <v>385</v>
      </c>
      <c r="H35" s="447" t="s">
        <v>385</v>
      </c>
      <c r="I35" s="447" t="s">
        <v>385</v>
      </c>
      <c r="J35" s="447" t="s">
        <v>385</v>
      </c>
      <c r="K35" s="447" t="s">
        <v>385</v>
      </c>
      <c r="L35" s="447" t="s">
        <v>385</v>
      </c>
      <c r="M35" s="492" t="s">
        <v>385</v>
      </c>
    </row>
    <row r="36" spans="1:13" s="52" customFormat="1" ht="42.75" customHeight="1">
      <c r="A36" s="450" t="s">
        <v>1042</v>
      </c>
      <c r="B36" s="451" t="s">
        <v>1138</v>
      </c>
      <c r="C36" s="447" t="s">
        <v>385</v>
      </c>
      <c r="D36" s="447" t="s">
        <v>385</v>
      </c>
      <c r="E36" s="447" t="s">
        <v>385</v>
      </c>
      <c r="F36" s="447" t="s">
        <v>385</v>
      </c>
      <c r="G36" s="447" t="s">
        <v>385</v>
      </c>
      <c r="H36" s="447" t="s">
        <v>385</v>
      </c>
      <c r="I36" s="447" t="s">
        <v>385</v>
      </c>
      <c r="J36" s="447" t="s">
        <v>385</v>
      </c>
      <c r="K36" s="447" t="s">
        <v>385</v>
      </c>
      <c r="L36" s="447" t="s">
        <v>385</v>
      </c>
      <c r="M36" s="492" t="s">
        <v>385</v>
      </c>
    </row>
    <row r="37" spans="1:13" s="52" customFormat="1" ht="42.75" customHeight="1">
      <c r="A37" s="334" t="s">
        <v>483</v>
      </c>
      <c r="B37" s="335" t="s">
        <v>1139</v>
      </c>
      <c r="C37" s="336" t="s">
        <v>385</v>
      </c>
      <c r="D37" s="336" t="s">
        <v>385</v>
      </c>
      <c r="E37" s="336" t="s">
        <v>385</v>
      </c>
      <c r="F37" s="336" t="s">
        <v>385</v>
      </c>
      <c r="G37" s="336" t="s">
        <v>385</v>
      </c>
      <c r="H37" s="336" t="s">
        <v>385</v>
      </c>
      <c r="I37" s="336" t="s">
        <v>385</v>
      </c>
      <c r="J37" s="336" t="s">
        <v>385</v>
      </c>
      <c r="K37" s="336" t="s">
        <v>385</v>
      </c>
      <c r="L37" s="336" t="s">
        <v>385</v>
      </c>
      <c r="M37" s="444" t="s">
        <v>385</v>
      </c>
    </row>
    <row r="38" spans="1:13" s="52" customFormat="1" ht="42.75" customHeight="1">
      <c r="A38" s="450" t="s">
        <v>1140</v>
      </c>
      <c r="B38" s="451" t="s">
        <v>1141</v>
      </c>
      <c r="C38" s="447" t="s">
        <v>385</v>
      </c>
      <c r="D38" s="447" t="s">
        <v>385</v>
      </c>
      <c r="E38" s="447" t="s">
        <v>385</v>
      </c>
      <c r="F38" s="447" t="s">
        <v>385</v>
      </c>
      <c r="G38" s="447" t="s">
        <v>385</v>
      </c>
      <c r="H38" s="447" t="s">
        <v>385</v>
      </c>
      <c r="I38" s="447" t="s">
        <v>385</v>
      </c>
      <c r="J38" s="447" t="s">
        <v>385</v>
      </c>
      <c r="K38" s="447" t="s">
        <v>385</v>
      </c>
      <c r="L38" s="447" t="s">
        <v>385</v>
      </c>
      <c r="M38" s="492" t="s">
        <v>385</v>
      </c>
    </row>
    <row r="39" spans="1:13" s="52" customFormat="1" ht="42.75" customHeight="1">
      <c r="A39" s="450" t="s">
        <v>1142</v>
      </c>
      <c r="B39" s="451" t="s">
        <v>1143</v>
      </c>
      <c r="C39" s="447" t="s">
        <v>385</v>
      </c>
      <c r="D39" s="447" t="s">
        <v>385</v>
      </c>
      <c r="E39" s="447" t="s">
        <v>385</v>
      </c>
      <c r="F39" s="447" t="s">
        <v>385</v>
      </c>
      <c r="G39" s="447" t="s">
        <v>385</v>
      </c>
      <c r="H39" s="447" t="s">
        <v>385</v>
      </c>
      <c r="I39" s="447" t="s">
        <v>385</v>
      </c>
      <c r="J39" s="447" t="s">
        <v>385</v>
      </c>
      <c r="K39" s="447" t="s">
        <v>385</v>
      </c>
      <c r="L39" s="447" t="s">
        <v>385</v>
      </c>
      <c r="M39" s="492" t="s">
        <v>385</v>
      </c>
    </row>
    <row r="40" spans="1:13" s="52" customFormat="1" ht="42.75" customHeight="1">
      <c r="A40" s="450" t="s">
        <v>1144</v>
      </c>
      <c r="B40" s="451" t="s">
        <v>1145</v>
      </c>
      <c r="C40" s="447" t="s">
        <v>385</v>
      </c>
      <c r="D40" s="447" t="s">
        <v>385</v>
      </c>
      <c r="E40" s="447" t="s">
        <v>385</v>
      </c>
      <c r="F40" s="447" t="s">
        <v>385</v>
      </c>
      <c r="G40" s="447" t="s">
        <v>385</v>
      </c>
      <c r="H40" s="447" t="s">
        <v>385</v>
      </c>
      <c r="I40" s="447" t="s">
        <v>385</v>
      </c>
      <c r="J40" s="447" t="s">
        <v>385</v>
      </c>
      <c r="K40" s="447" t="s">
        <v>385</v>
      </c>
      <c r="L40" s="447" t="s">
        <v>385</v>
      </c>
      <c r="M40" s="492" t="s">
        <v>385</v>
      </c>
    </row>
    <row r="41" spans="1:13" s="52" customFormat="1" ht="42.75" customHeight="1">
      <c r="A41" s="450" t="s">
        <v>1146</v>
      </c>
      <c r="B41" s="451" t="s">
        <v>1147</v>
      </c>
      <c r="C41" s="447" t="s">
        <v>385</v>
      </c>
      <c r="D41" s="447" t="s">
        <v>385</v>
      </c>
      <c r="E41" s="447" t="s">
        <v>385</v>
      </c>
      <c r="F41" s="447" t="s">
        <v>385</v>
      </c>
      <c r="G41" s="447" t="s">
        <v>385</v>
      </c>
      <c r="H41" s="447" t="s">
        <v>385</v>
      </c>
      <c r="I41" s="447" t="s">
        <v>385</v>
      </c>
      <c r="J41" s="447" t="s">
        <v>385</v>
      </c>
      <c r="K41" s="447" t="s">
        <v>385</v>
      </c>
      <c r="L41" s="447" t="s">
        <v>385</v>
      </c>
      <c r="M41" s="492" t="s">
        <v>385</v>
      </c>
    </row>
    <row r="42" spans="1:13" s="52" customFormat="1" ht="42.75" customHeight="1">
      <c r="A42" s="334" t="s">
        <v>1148</v>
      </c>
      <c r="B42" s="335" t="s">
        <v>1149</v>
      </c>
      <c r="C42" s="336" t="s">
        <v>385</v>
      </c>
      <c r="D42" s="336" t="s">
        <v>385</v>
      </c>
      <c r="E42" s="336" t="s">
        <v>385</v>
      </c>
      <c r="F42" s="336" t="s">
        <v>385</v>
      </c>
      <c r="G42" s="336" t="s">
        <v>385</v>
      </c>
      <c r="H42" s="336" t="s">
        <v>385</v>
      </c>
      <c r="I42" s="336" t="s">
        <v>385</v>
      </c>
      <c r="J42" s="336" t="s">
        <v>385</v>
      </c>
      <c r="K42" s="336" t="s">
        <v>385</v>
      </c>
      <c r="L42" s="336" t="s">
        <v>385</v>
      </c>
      <c r="M42" s="444" t="s">
        <v>385</v>
      </c>
    </row>
    <row r="43" spans="1:13" s="52" customFormat="1" ht="42.75" customHeight="1">
      <c r="A43" s="450" t="s">
        <v>1150</v>
      </c>
      <c r="B43" s="451" t="s">
        <v>1151</v>
      </c>
      <c r="C43" s="447" t="s">
        <v>385</v>
      </c>
      <c r="D43" s="447" t="s">
        <v>385</v>
      </c>
      <c r="E43" s="447" t="s">
        <v>385</v>
      </c>
      <c r="F43" s="447" t="s">
        <v>385</v>
      </c>
      <c r="G43" s="447" t="s">
        <v>385</v>
      </c>
      <c r="H43" s="447" t="s">
        <v>385</v>
      </c>
      <c r="I43" s="447" t="s">
        <v>385</v>
      </c>
      <c r="J43" s="447" t="s">
        <v>385</v>
      </c>
      <c r="K43" s="447" t="s">
        <v>385</v>
      </c>
      <c r="L43" s="447" t="s">
        <v>385</v>
      </c>
      <c r="M43" s="492" t="s">
        <v>385</v>
      </c>
    </row>
    <row r="44" spans="1:13" s="52" customFormat="1" ht="42.75" customHeight="1">
      <c r="A44" s="450" t="s">
        <v>1152</v>
      </c>
      <c r="B44" s="451" t="s">
        <v>1153</v>
      </c>
      <c r="C44" s="447" t="s">
        <v>385</v>
      </c>
      <c r="D44" s="447" t="s">
        <v>385</v>
      </c>
      <c r="E44" s="447" t="s">
        <v>385</v>
      </c>
      <c r="F44" s="447" t="s">
        <v>385</v>
      </c>
      <c r="G44" s="447" t="s">
        <v>385</v>
      </c>
      <c r="H44" s="447" t="s">
        <v>385</v>
      </c>
      <c r="I44" s="447" t="s">
        <v>385</v>
      </c>
      <c r="J44" s="447" t="s">
        <v>385</v>
      </c>
      <c r="K44" s="447" t="s">
        <v>385</v>
      </c>
      <c r="L44" s="447" t="s">
        <v>385</v>
      </c>
      <c r="M44" s="492" t="s">
        <v>385</v>
      </c>
    </row>
    <row r="45" spans="1:13" s="52" customFormat="1" ht="28.5">
      <c r="A45" s="348" t="s">
        <v>400</v>
      </c>
      <c r="B45" s="349" t="s">
        <v>401</v>
      </c>
      <c r="C45" s="345" t="s">
        <v>385</v>
      </c>
      <c r="D45" s="345" t="s">
        <v>385</v>
      </c>
      <c r="E45" s="345" t="s">
        <v>385</v>
      </c>
      <c r="F45" s="345" t="s">
        <v>385</v>
      </c>
      <c r="G45" s="345" t="s">
        <v>385</v>
      </c>
      <c r="H45" s="345" t="s">
        <v>385</v>
      </c>
      <c r="I45" s="345" t="s">
        <v>385</v>
      </c>
      <c r="J45" s="345" t="s">
        <v>385</v>
      </c>
      <c r="K45" s="345" t="s">
        <v>385</v>
      </c>
      <c r="L45" s="345" t="s">
        <v>385</v>
      </c>
      <c r="M45" s="410" t="s">
        <v>385</v>
      </c>
    </row>
    <row r="46" spans="1:13" s="52" customFormat="1" ht="57">
      <c r="A46" s="423" t="s">
        <v>402</v>
      </c>
      <c r="B46" s="414" t="s">
        <v>403</v>
      </c>
      <c r="C46" s="336" t="s">
        <v>385</v>
      </c>
      <c r="D46" s="336" t="s">
        <v>385</v>
      </c>
      <c r="E46" s="336" t="s">
        <v>385</v>
      </c>
      <c r="F46" s="336" t="s">
        <v>385</v>
      </c>
      <c r="G46" s="336" t="s">
        <v>385</v>
      </c>
      <c r="H46" s="336" t="s">
        <v>385</v>
      </c>
      <c r="I46" s="336" t="s">
        <v>385</v>
      </c>
      <c r="J46" s="336" t="s">
        <v>385</v>
      </c>
      <c r="K46" s="336" t="s">
        <v>385</v>
      </c>
      <c r="L46" s="336" t="s">
        <v>385</v>
      </c>
      <c r="M46" s="444" t="s">
        <v>385</v>
      </c>
    </row>
    <row r="47" spans="1:13" s="52" customFormat="1" ht="28.5">
      <c r="A47" s="468" t="s">
        <v>404</v>
      </c>
      <c r="B47" s="455" t="s">
        <v>405</v>
      </c>
      <c r="C47" s="447" t="s">
        <v>385</v>
      </c>
      <c r="D47" s="447" t="s">
        <v>385</v>
      </c>
      <c r="E47" s="447" t="s">
        <v>385</v>
      </c>
      <c r="F47" s="447" t="s">
        <v>385</v>
      </c>
      <c r="G47" s="447" t="s">
        <v>385</v>
      </c>
      <c r="H47" s="447" t="s">
        <v>385</v>
      </c>
      <c r="I47" s="447" t="s">
        <v>385</v>
      </c>
      <c r="J47" s="447" t="s">
        <v>385</v>
      </c>
      <c r="K47" s="447" t="s">
        <v>385</v>
      </c>
      <c r="L47" s="447" t="s">
        <v>385</v>
      </c>
      <c r="M47" s="492" t="s">
        <v>385</v>
      </c>
    </row>
    <row r="48" spans="1:13" s="52" customFormat="1" ht="53.25" customHeight="1">
      <c r="A48" s="454" t="s">
        <v>1051</v>
      </c>
      <c r="B48" s="455" t="s">
        <v>1154</v>
      </c>
      <c r="C48" s="447" t="s">
        <v>385</v>
      </c>
      <c r="D48" s="447" t="s">
        <v>385</v>
      </c>
      <c r="E48" s="447" t="s">
        <v>385</v>
      </c>
      <c r="F48" s="447" t="s">
        <v>385</v>
      </c>
      <c r="G48" s="447" t="s">
        <v>385</v>
      </c>
      <c r="H48" s="447" t="s">
        <v>385</v>
      </c>
      <c r="I48" s="447" t="s">
        <v>385</v>
      </c>
      <c r="J48" s="447" t="s">
        <v>385</v>
      </c>
      <c r="K48" s="447" t="s">
        <v>385</v>
      </c>
      <c r="L48" s="447" t="s">
        <v>385</v>
      </c>
      <c r="M48" s="492" t="s">
        <v>385</v>
      </c>
    </row>
    <row r="49" spans="1:13" s="52" customFormat="1" ht="42.75">
      <c r="A49" s="423" t="s">
        <v>406</v>
      </c>
      <c r="B49" s="414" t="s">
        <v>407</v>
      </c>
      <c r="C49" s="336" t="s">
        <v>385</v>
      </c>
      <c r="D49" s="336" t="s">
        <v>385</v>
      </c>
      <c r="E49" s="336" t="s">
        <v>385</v>
      </c>
      <c r="F49" s="336" t="s">
        <v>385</v>
      </c>
      <c r="G49" s="336" t="s">
        <v>385</v>
      </c>
      <c r="H49" s="336" t="s">
        <v>385</v>
      </c>
      <c r="I49" s="336" t="s">
        <v>385</v>
      </c>
      <c r="J49" s="336" t="s">
        <v>385</v>
      </c>
      <c r="K49" s="336" t="s">
        <v>385</v>
      </c>
      <c r="L49" s="336" t="s">
        <v>385</v>
      </c>
      <c r="M49" s="444" t="s">
        <v>385</v>
      </c>
    </row>
    <row r="50" spans="1:13" s="52" customFormat="1" ht="28.5">
      <c r="A50" s="468" t="s">
        <v>408</v>
      </c>
      <c r="B50" s="455" t="s">
        <v>409</v>
      </c>
      <c r="C50" s="447" t="s">
        <v>385</v>
      </c>
      <c r="D50" s="447" t="s">
        <v>385</v>
      </c>
      <c r="E50" s="447" t="s">
        <v>385</v>
      </c>
      <c r="F50" s="447" t="s">
        <v>385</v>
      </c>
      <c r="G50" s="447" t="s">
        <v>385</v>
      </c>
      <c r="H50" s="447" t="s">
        <v>385</v>
      </c>
      <c r="I50" s="447" t="s">
        <v>385</v>
      </c>
      <c r="J50" s="447" t="s">
        <v>385</v>
      </c>
      <c r="K50" s="447" t="s">
        <v>385</v>
      </c>
      <c r="L50" s="447" t="s">
        <v>385</v>
      </c>
      <c r="M50" s="492" t="s">
        <v>385</v>
      </c>
    </row>
    <row r="51" spans="1:13" ht="45">
      <c r="A51" s="77" t="s">
        <v>410</v>
      </c>
      <c r="B51" s="78" t="s">
        <v>411</v>
      </c>
      <c r="C51" s="87" t="s">
        <v>412</v>
      </c>
      <c r="D51" s="86" t="s">
        <v>385</v>
      </c>
      <c r="E51" s="86" t="s">
        <v>385</v>
      </c>
      <c r="F51" s="86" t="s">
        <v>385</v>
      </c>
      <c r="G51" s="86" t="s">
        <v>385</v>
      </c>
      <c r="H51" s="86" t="s">
        <v>385</v>
      </c>
      <c r="I51" s="86" t="s">
        <v>385</v>
      </c>
      <c r="J51" s="86" t="s">
        <v>385</v>
      </c>
      <c r="K51" s="86" t="s">
        <v>385</v>
      </c>
      <c r="L51" s="86" t="s">
        <v>385</v>
      </c>
      <c r="M51" s="116" t="s">
        <v>385</v>
      </c>
    </row>
    <row r="52" spans="1:13" ht="60">
      <c r="A52" s="98" t="s">
        <v>442</v>
      </c>
      <c r="B52" s="99" t="s">
        <v>414</v>
      </c>
      <c r="C52" s="100" t="s">
        <v>308</v>
      </c>
      <c r="D52" s="86" t="s">
        <v>385</v>
      </c>
      <c r="E52" s="86" t="s">
        <v>385</v>
      </c>
      <c r="F52" s="86" t="s">
        <v>385</v>
      </c>
      <c r="G52" s="86" t="s">
        <v>385</v>
      </c>
      <c r="H52" s="86" t="s">
        <v>385</v>
      </c>
      <c r="I52" s="86" t="s">
        <v>385</v>
      </c>
      <c r="J52" s="86" t="s">
        <v>385</v>
      </c>
      <c r="K52" s="86" t="s">
        <v>385</v>
      </c>
      <c r="L52" s="86" t="s">
        <v>385</v>
      </c>
      <c r="M52" s="116" t="s">
        <v>385</v>
      </c>
    </row>
    <row r="53" spans="1:13" ht="45">
      <c r="A53" s="77" t="s">
        <v>443</v>
      </c>
      <c r="B53" s="78" t="s">
        <v>416</v>
      </c>
      <c r="C53" s="87" t="s">
        <v>417</v>
      </c>
      <c r="D53" s="86" t="s">
        <v>385</v>
      </c>
      <c r="E53" s="86" t="s">
        <v>385</v>
      </c>
      <c r="F53" s="86" t="s">
        <v>385</v>
      </c>
      <c r="G53" s="86" t="s">
        <v>385</v>
      </c>
      <c r="H53" s="86" t="s">
        <v>385</v>
      </c>
      <c r="I53" s="86" t="s">
        <v>385</v>
      </c>
      <c r="J53" s="86" t="s">
        <v>385</v>
      </c>
      <c r="K53" s="86" t="s">
        <v>385</v>
      </c>
      <c r="L53" s="86" t="s">
        <v>385</v>
      </c>
      <c r="M53" s="116" t="s">
        <v>385</v>
      </c>
    </row>
    <row r="54" spans="1:13" s="52" customFormat="1" ht="28.5">
      <c r="A54" s="458" t="s">
        <v>418</v>
      </c>
      <c r="B54" s="459" t="s">
        <v>419</v>
      </c>
      <c r="C54" s="460" t="s">
        <v>385</v>
      </c>
      <c r="D54" s="481" t="s">
        <v>385</v>
      </c>
      <c r="E54" s="481" t="s">
        <v>385</v>
      </c>
      <c r="F54" s="481" t="s">
        <v>385</v>
      </c>
      <c r="G54" s="481" t="s">
        <v>385</v>
      </c>
      <c r="H54" s="481" t="s">
        <v>385</v>
      </c>
      <c r="I54" s="481" t="s">
        <v>385</v>
      </c>
      <c r="J54" s="481" t="s">
        <v>385</v>
      </c>
      <c r="K54" s="481" t="s">
        <v>385</v>
      </c>
      <c r="L54" s="481" t="s">
        <v>385</v>
      </c>
      <c r="M54" s="493" t="s">
        <v>385</v>
      </c>
    </row>
    <row r="55" spans="1:13" ht="47.25">
      <c r="A55" s="81" t="s">
        <v>420</v>
      </c>
      <c r="B55" s="80" t="s">
        <v>421</v>
      </c>
      <c r="C55" s="88" t="s">
        <v>422</v>
      </c>
      <c r="D55" s="86" t="s">
        <v>385</v>
      </c>
      <c r="E55" s="86" t="s">
        <v>385</v>
      </c>
      <c r="F55" s="86" t="s">
        <v>385</v>
      </c>
      <c r="G55" s="86" t="s">
        <v>385</v>
      </c>
      <c r="H55" s="86" t="s">
        <v>385</v>
      </c>
      <c r="I55" s="86" t="s">
        <v>385</v>
      </c>
      <c r="J55" s="86" t="s">
        <v>385</v>
      </c>
      <c r="K55" s="86" t="s">
        <v>385</v>
      </c>
      <c r="L55" s="86" t="s">
        <v>385</v>
      </c>
      <c r="M55" s="116" t="s">
        <v>385</v>
      </c>
    </row>
    <row r="56" spans="1:13" s="52" customFormat="1" ht="28.5">
      <c r="A56" s="423" t="s">
        <v>423</v>
      </c>
      <c r="B56" s="415" t="s">
        <v>424</v>
      </c>
      <c r="C56" s="416" t="s">
        <v>385</v>
      </c>
      <c r="D56" s="336" t="s">
        <v>385</v>
      </c>
      <c r="E56" s="336" t="s">
        <v>385</v>
      </c>
      <c r="F56" s="336" t="s">
        <v>385</v>
      </c>
      <c r="G56" s="336" t="s">
        <v>385</v>
      </c>
      <c r="H56" s="336" t="s">
        <v>385</v>
      </c>
      <c r="I56" s="336" t="s">
        <v>385</v>
      </c>
      <c r="J56" s="336" t="s">
        <v>385</v>
      </c>
      <c r="K56" s="336" t="s">
        <v>385</v>
      </c>
      <c r="L56" s="336" t="s">
        <v>385</v>
      </c>
      <c r="M56" s="444" t="s">
        <v>385</v>
      </c>
    </row>
    <row r="57" spans="1:13" ht="28.5">
      <c r="A57" s="472" t="s">
        <v>425</v>
      </c>
      <c r="B57" s="461" t="s">
        <v>426</v>
      </c>
      <c r="C57" s="462" t="s">
        <v>385</v>
      </c>
      <c r="D57" s="470" t="s">
        <v>385</v>
      </c>
      <c r="E57" s="470" t="s">
        <v>385</v>
      </c>
      <c r="F57" s="470" t="s">
        <v>385</v>
      </c>
      <c r="G57" s="470" t="s">
        <v>385</v>
      </c>
      <c r="H57" s="470" t="s">
        <v>385</v>
      </c>
      <c r="I57" s="470" t="s">
        <v>385</v>
      </c>
      <c r="J57" s="470" t="s">
        <v>385</v>
      </c>
      <c r="K57" s="470" t="s">
        <v>385</v>
      </c>
      <c r="L57" s="470" t="s">
        <v>385</v>
      </c>
      <c r="M57" s="494" t="s">
        <v>385</v>
      </c>
    </row>
    <row r="58" spans="1:13" ht="30">
      <c r="A58" s="102" t="s">
        <v>427</v>
      </c>
      <c r="B58" s="103" t="s">
        <v>428</v>
      </c>
      <c r="C58" s="104" t="s">
        <v>273</v>
      </c>
      <c r="D58" s="86" t="s">
        <v>385</v>
      </c>
      <c r="E58" s="86" t="s">
        <v>385</v>
      </c>
      <c r="F58" s="86" t="s">
        <v>385</v>
      </c>
      <c r="G58" s="86" t="s">
        <v>385</v>
      </c>
      <c r="H58" s="86" t="s">
        <v>385</v>
      </c>
      <c r="I58" s="86" t="s">
        <v>385</v>
      </c>
      <c r="J58" s="86" t="s">
        <v>385</v>
      </c>
      <c r="K58" s="86" t="s">
        <v>385</v>
      </c>
      <c r="L58" s="86" t="s">
        <v>385</v>
      </c>
      <c r="M58" s="116" t="s">
        <v>385</v>
      </c>
    </row>
    <row r="59" spans="1:13" ht="27.75" customHeight="1">
      <c r="A59" s="102" t="s">
        <v>1062</v>
      </c>
      <c r="B59" s="103" t="s">
        <v>428</v>
      </c>
      <c r="C59" s="104" t="s">
        <v>1110</v>
      </c>
      <c r="D59" s="86" t="s">
        <v>385</v>
      </c>
      <c r="E59" s="86" t="s">
        <v>385</v>
      </c>
      <c r="F59" s="86" t="s">
        <v>385</v>
      </c>
      <c r="G59" s="86" t="s">
        <v>385</v>
      </c>
      <c r="H59" s="86" t="s">
        <v>385</v>
      </c>
      <c r="I59" s="86" t="s">
        <v>385</v>
      </c>
      <c r="J59" s="86" t="s">
        <v>385</v>
      </c>
      <c r="K59" s="86" t="s">
        <v>385</v>
      </c>
      <c r="L59" s="86" t="s">
        <v>385</v>
      </c>
      <c r="M59" s="116" t="s">
        <v>385</v>
      </c>
    </row>
    <row r="60" spans="1:13" s="52" customFormat="1" ht="54" customHeight="1">
      <c r="A60" s="445" t="s">
        <v>1063</v>
      </c>
      <c r="B60" s="463" t="s">
        <v>1155</v>
      </c>
      <c r="C60" s="462" t="s">
        <v>385</v>
      </c>
      <c r="D60" s="447" t="s">
        <v>385</v>
      </c>
      <c r="E60" s="447" t="s">
        <v>385</v>
      </c>
      <c r="F60" s="447" t="s">
        <v>385</v>
      </c>
      <c r="G60" s="447" t="s">
        <v>385</v>
      </c>
      <c r="H60" s="447" t="s">
        <v>385</v>
      </c>
      <c r="I60" s="447" t="s">
        <v>385</v>
      </c>
      <c r="J60" s="447" t="s">
        <v>385</v>
      </c>
      <c r="K60" s="447" t="s">
        <v>385</v>
      </c>
      <c r="L60" s="447" t="s">
        <v>385</v>
      </c>
      <c r="M60" s="492" t="s">
        <v>385</v>
      </c>
    </row>
    <row r="61" spans="1:13" s="52" customFormat="1" ht="54" customHeight="1">
      <c r="A61" s="445" t="s">
        <v>1064</v>
      </c>
      <c r="B61" s="463" t="s">
        <v>1156</v>
      </c>
      <c r="C61" s="462" t="s">
        <v>385</v>
      </c>
      <c r="D61" s="447" t="s">
        <v>385</v>
      </c>
      <c r="E61" s="447" t="s">
        <v>385</v>
      </c>
      <c r="F61" s="447" t="s">
        <v>385</v>
      </c>
      <c r="G61" s="447" t="s">
        <v>385</v>
      </c>
      <c r="H61" s="447" t="s">
        <v>385</v>
      </c>
      <c r="I61" s="447" t="s">
        <v>385</v>
      </c>
      <c r="J61" s="447" t="s">
        <v>385</v>
      </c>
      <c r="K61" s="447" t="s">
        <v>385</v>
      </c>
      <c r="L61" s="447" t="s">
        <v>385</v>
      </c>
      <c r="M61" s="492" t="s">
        <v>385</v>
      </c>
    </row>
    <row r="62" spans="1:13" s="52" customFormat="1" ht="54" customHeight="1">
      <c r="A62" s="445" t="s">
        <v>1065</v>
      </c>
      <c r="B62" s="463" t="s">
        <v>1157</v>
      </c>
      <c r="C62" s="462" t="s">
        <v>385</v>
      </c>
      <c r="D62" s="447" t="s">
        <v>385</v>
      </c>
      <c r="E62" s="447" t="s">
        <v>385</v>
      </c>
      <c r="F62" s="447" t="s">
        <v>385</v>
      </c>
      <c r="G62" s="447" t="s">
        <v>385</v>
      </c>
      <c r="H62" s="447" t="s">
        <v>385</v>
      </c>
      <c r="I62" s="447" t="s">
        <v>385</v>
      </c>
      <c r="J62" s="447" t="s">
        <v>385</v>
      </c>
      <c r="K62" s="447" t="s">
        <v>385</v>
      </c>
      <c r="L62" s="447" t="s">
        <v>385</v>
      </c>
      <c r="M62" s="492" t="s">
        <v>385</v>
      </c>
    </row>
    <row r="63" spans="1:13" s="52" customFormat="1" ht="54" customHeight="1">
      <c r="A63" s="445" t="s">
        <v>1066</v>
      </c>
      <c r="B63" s="463" t="s">
        <v>1158</v>
      </c>
      <c r="C63" s="462" t="s">
        <v>385</v>
      </c>
      <c r="D63" s="447" t="s">
        <v>385</v>
      </c>
      <c r="E63" s="447" t="s">
        <v>385</v>
      </c>
      <c r="F63" s="447" t="s">
        <v>385</v>
      </c>
      <c r="G63" s="447" t="s">
        <v>385</v>
      </c>
      <c r="H63" s="447" t="s">
        <v>385</v>
      </c>
      <c r="I63" s="447" t="s">
        <v>385</v>
      </c>
      <c r="J63" s="447" t="s">
        <v>385</v>
      </c>
      <c r="K63" s="447" t="s">
        <v>385</v>
      </c>
      <c r="L63" s="447" t="s">
        <v>385</v>
      </c>
      <c r="M63" s="492" t="s">
        <v>385</v>
      </c>
    </row>
    <row r="64" spans="1:13" s="52" customFormat="1" ht="54" customHeight="1">
      <c r="A64" s="445" t="s">
        <v>1067</v>
      </c>
      <c r="B64" s="463" t="s">
        <v>1159</v>
      </c>
      <c r="C64" s="462" t="s">
        <v>385</v>
      </c>
      <c r="D64" s="447" t="s">
        <v>385</v>
      </c>
      <c r="E64" s="447" t="s">
        <v>385</v>
      </c>
      <c r="F64" s="447" t="s">
        <v>385</v>
      </c>
      <c r="G64" s="447" t="s">
        <v>385</v>
      </c>
      <c r="H64" s="447" t="s">
        <v>385</v>
      </c>
      <c r="I64" s="447" t="s">
        <v>385</v>
      </c>
      <c r="J64" s="447" t="s">
        <v>385</v>
      </c>
      <c r="K64" s="447" t="s">
        <v>385</v>
      </c>
      <c r="L64" s="447" t="s">
        <v>385</v>
      </c>
      <c r="M64" s="492" t="s">
        <v>385</v>
      </c>
    </row>
    <row r="65" spans="1:13" s="52" customFormat="1" ht="54" customHeight="1">
      <c r="A65" s="445" t="s">
        <v>1068</v>
      </c>
      <c r="B65" s="463" t="s">
        <v>1160</v>
      </c>
      <c r="C65" s="462" t="s">
        <v>385</v>
      </c>
      <c r="D65" s="447" t="s">
        <v>385</v>
      </c>
      <c r="E65" s="447" t="s">
        <v>385</v>
      </c>
      <c r="F65" s="447" t="s">
        <v>385</v>
      </c>
      <c r="G65" s="447" t="s">
        <v>385</v>
      </c>
      <c r="H65" s="447" t="s">
        <v>385</v>
      </c>
      <c r="I65" s="447" t="s">
        <v>385</v>
      </c>
      <c r="J65" s="447" t="s">
        <v>385</v>
      </c>
      <c r="K65" s="447" t="s">
        <v>385</v>
      </c>
      <c r="L65" s="447" t="s">
        <v>385</v>
      </c>
      <c r="M65" s="492" t="s">
        <v>385</v>
      </c>
    </row>
    <row r="66" spans="1:13" s="52" customFormat="1" ht="54" customHeight="1">
      <c r="A66" s="445" t="s">
        <v>1161</v>
      </c>
      <c r="B66" s="463" t="s">
        <v>1162</v>
      </c>
      <c r="C66" s="462" t="s">
        <v>385</v>
      </c>
      <c r="D66" s="447" t="s">
        <v>385</v>
      </c>
      <c r="E66" s="447" t="s">
        <v>385</v>
      </c>
      <c r="F66" s="447" t="s">
        <v>385</v>
      </c>
      <c r="G66" s="447" t="s">
        <v>385</v>
      </c>
      <c r="H66" s="447" t="s">
        <v>385</v>
      </c>
      <c r="I66" s="447" t="s">
        <v>385</v>
      </c>
      <c r="J66" s="447" t="s">
        <v>385</v>
      </c>
      <c r="K66" s="447" t="s">
        <v>385</v>
      </c>
      <c r="L66" s="447" t="s">
        <v>385</v>
      </c>
      <c r="M66" s="492" t="s">
        <v>385</v>
      </c>
    </row>
    <row r="67" spans="1:13" s="52" customFormat="1" ht="54" customHeight="1">
      <c r="A67" s="417" t="s">
        <v>1163</v>
      </c>
      <c r="B67" s="418" t="s">
        <v>1164</v>
      </c>
      <c r="C67" s="416" t="s">
        <v>385</v>
      </c>
      <c r="D67" s="336" t="s">
        <v>385</v>
      </c>
      <c r="E67" s="336" t="s">
        <v>385</v>
      </c>
      <c r="F67" s="336" t="s">
        <v>385</v>
      </c>
      <c r="G67" s="336" t="s">
        <v>385</v>
      </c>
      <c r="H67" s="336" t="s">
        <v>385</v>
      </c>
      <c r="I67" s="336" t="s">
        <v>385</v>
      </c>
      <c r="J67" s="336" t="s">
        <v>385</v>
      </c>
      <c r="K67" s="336" t="s">
        <v>385</v>
      </c>
      <c r="L67" s="336" t="s">
        <v>385</v>
      </c>
      <c r="M67" s="444" t="s">
        <v>385</v>
      </c>
    </row>
    <row r="68" spans="1:13" s="52" customFormat="1" ht="54" customHeight="1">
      <c r="A68" s="464" t="s">
        <v>1165</v>
      </c>
      <c r="B68" s="465" t="s">
        <v>1166</v>
      </c>
      <c r="C68" s="462" t="s">
        <v>385</v>
      </c>
      <c r="D68" s="447" t="s">
        <v>385</v>
      </c>
      <c r="E68" s="447" t="s">
        <v>385</v>
      </c>
      <c r="F68" s="447" t="s">
        <v>385</v>
      </c>
      <c r="G68" s="447" t="s">
        <v>385</v>
      </c>
      <c r="H68" s="447" t="s">
        <v>385</v>
      </c>
      <c r="I68" s="447" t="s">
        <v>385</v>
      </c>
      <c r="J68" s="447" t="s">
        <v>385</v>
      </c>
      <c r="K68" s="447" t="s">
        <v>385</v>
      </c>
      <c r="L68" s="447" t="s">
        <v>385</v>
      </c>
      <c r="M68" s="492" t="s">
        <v>385</v>
      </c>
    </row>
    <row r="69" spans="1:13" s="52" customFormat="1" ht="54" customHeight="1">
      <c r="A69" s="464" t="s">
        <v>1167</v>
      </c>
      <c r="B69" s="465" t="s">
        <v>1168</v>
      </c>
      <c r="C69" s="462" t="s">
        <v>385</v>
      </c>
      <c r="D69" s="447" t="s">
        <v>385</v>
      </c>
      <c r="E69" s="447" t="s">
        <v>385</v>
      </c>
      <c r="F69" s="447" t="s">
        <v>385</v>
      </c>
      <c r="G69" s="447" t="s">
        <v>385</v>
      </c>
      <c r="H69" s="447" t="s">
        <v>385</v>
      </c>
      <c r="I69" s="447" t="s">
        <v>385</v>
      </c>
      <c r="J69" s="447" t="s">
        <v>385</v>
      </c>
      <c r="K69" s="447" t="s">
        <v>385</v>
      </c>
      <c r="L69" s="447" t="s">
        <v>385</v>
      </c>
      <c r="M69" s="492" t="s">
        <v>385</v>
      </c>
    </row>
    <row r="70" spans="1:13" s="52" customFormat="1" ht="54" customHeight="1">
      <c r="A70" s="351" t="s">
        <v>486</v>
      </c>
      <c r="B70" s="352" t="s">
        <v>1169</v>
      </c>
      <c r="C70" s="353" t="s">
        <v>385</v>
      </c>
      <c r="D70" s="345" t="s">
        <v>385</v>
      </c>
      <c r="E70" s="345" t="s">
        <v>385</v>
      </c>
      <c r="F70" s="345" t="s">
        <v>385</v>
      </c>
      <c r="G70" s="345" t="s">
        <v>385</v>
      </c>
      <c r="H70" s="345" t="s">
        <v>385</v>
      </c>
      <c r="I70" s="345" t="s">
        <v>385</v>
      </c>
      <c r="J70" s="345" t="s">
        <v>385</v>
      </c>
      <c r="K70" s="345" t="s">
        <v>385</v>
      </c>
      <c r="L70" s="345" t="s">
        <v>385</v>
      </c>
      <c r="M70" s="410" t="s">
        <v>385</v>
      </c>
    </row>
    <row r="71" spans="1:13" s="52" customFormat="1" ht="54" customHeight="1">
      <c r="A71" s="419" t="s">
        <v>1170</v>
      </c>
      <c r="B71" s="420" t="s">
        <v>1171</v>
      </c>
      <c r="C71" s="416" t="s">
        <v>385</v>
      </c>
      <c r="D71" s="336" t="s">
        <v>385</v>
      </c>
      <c r="E71" s="336" t="s">
        <v>385</v>
      </c>
      <c r="F71" s="336" t="s">
        <v>385</v>
      </c>
      <c r="G71" s="336" t="s">
        <v>385</v>
      </c>
      <c r="H71" s="336" t="s">
        <v>385</v>
      </c>
      <c r="I71" s="336" t="s">
        <v>385</v>
      </c>
      <c r="J71" s="336" t="s">
        <v>385</v>
      </c>
      <c r="K71" s="336" t="s">
        <v>385</v>
      </c>
      <c r="L71" s="336" t="s">
        <v>385</v>
      </c>
      <c r="M71" s="444" t="s">
        <v>385</v>
      </c>
    </row>
    <row r="72" spans="1:13" s="52" customFormat="1" ht="54" customHeight="1">
      <c r="A72" s="419" t="s">
        <v>1172</v>
      </c>
      <c r="B72" s="420" t="s">
        <v>1173</v>
      </c>
      <c r="C72" s="416" t="s">
        <v>385</v>
      </c>
      <c r="D72" s="336" t="s">
        <v>385</v>
      </c>
      <c r="E72" s="336" t="s">
        <v>385</v>
      </c>
      <c r="F72" s="336" t="s">
        <v>385</v>
      </c>
      <c r="G72" s="336" t="s">
        <v>385</v>
      </c>
      <c r="H72" s="336" t="s">
        <v>385</v>
      </c>
      <c r="I72" s="336" t="s">
        <v>385</v>
      </c>
      <c r="J72" s="336" t="s">
        <v>385</v>
      </c>
      <c r="K72" s="336" t="s">
        <v>385</v>
      </c>
      <c r="L72" s="336" t="s">
        <v>385</v>
      </c>
      <c r="M72" s="444" t="s">
        <v>385</v>
      </c>
    </row>
    <row r="73" spans="1:13" s="52" customFormat="1" ht="28.5">
      <c r="A73" s="348" t="s">
        <v>429</v>
      </c>
      <c r="B73" s="349" t="s">
        <v>430</v>
      </c>
      <c r="C73" s="345"/>
      <c r="D73" s="345" t="s">
        <v>385</v>
      </c>
      <c r="E73" s="345" t="s">
        <v>385</v>
      </c>
      <c r="F73" s="345" t="s">
        <v>385</v>
      </c>
      <c r="G73" s="345" t="s">
        <v>385</v>
      </c>
      <c r="H73" s="345" t="s">
        <v>385</v>
      </c>
      <c r="I73" s="345" t="s">
        <v>385</v>
      </c>
      <c r="J73" s="345" t="s">
        <v>385</v>
      </c>
      <c r="K73" s="345" t="s">
        <v>385</v>
      </c>
      <c r="L73" s="345" t="s">
        <v>385</v>
      </c>
      <c r="M73" s="410" t="s">
        <v>385</v>
      </c>
    </row>
    <row r="74" spans="1:13" ht="30">
      <c r="A74" s="77" t="s">
        <v>431</v>
      </c>
      <c r="B74" s="84" t="s">
        <v>432</v>
      </c>
      <c r="C74" s="87" t="s">
        <v>433</v>
      </c>
      <c r="D74" s="86" t="s">
        <v>385</v>
      </c>
      <c r="E74" s="86" t="s">
        <v>385</v>
      </c>
      <c r="F74" s="86" t="s">
        <v>385</v>
      </c>
      <c r="G74" s="86" t="s">
        <v>385</v>
      </c>
      <c r="H74" s="86" t="s">
        <v>385</v>
      </c>
      <c r="I74" s="86" t="s">
        <v>385</v>
      </c>
      <c r="J74" s="86" t="s">
        <v>385</v>
      </c>
      <c r="K74" s="86" t="s">
        <v>385</v>
      </c>
      <c r="L74" s="86" t="s">
        <v>385</v>
      </c>
      <c r="M74" s="116" t="s">
        <v>385</v>
      </c>
    </row>
    <row r="75" spans="1:13" ht="30">
      <c r="A75" s="77" t="s">
        <v>444</v>
      </c>
      <c r="B75" s="84" t="s">
        <v>435</v>
      </c>
      <c r="C75" s="87" t="s">
        <v>436</v>
      </c>
      <c r="D75" s="86" t="s">
        <v>385</v>
      </c>
      <c r="E75" s="86" t="s">
        <v>385</v>
      </c>
      <c r="F75" s="86" t="s">
        <v>385</v>
      </c>
      <c r="G75" s="86" t="s">
        <v>385</v>
      </c>
      <c r="H75" s="86" t="s">
        <v>385</v>
      </c>
      <c r="I75" s="86" t="s">
        <v>385</v>
      </c>
      <c r="J75" s="86" t="s">
        <v>385</v>
      </c>
      <c r="K75" s="86" t="s">
        <v>385</v>
      </c>
      <c r="L75" s="86" t="s">
        <v>385</v>
      </c>
      <c r="M75" s="116" t="s">
        <v>385</v>
      </c>
    </row>
    <row r="76" spans="1:13" ht="30">
      <c r="A76" s="77" t="s">
        <v>434</v>
      </c>
      <c r="B76" s="84" t="s">
        <v>438</v>
      </c>
      <c r="C76" s="87" t="s">
        <v>439</v>
      </c>
      <c r="D76" s="86" t="s">
        <v>385</v>
      </c>
      <c r="E76" s="86" t="s">
        <v>385</v>
      </c>
      <c r="F76" s="86" t="s">
        <v>385</v>
      </c>
      <c r="G76" s="86" t="s">
        <v>385</v>
      </c>
      <c r="H76" s="86" t="s">
        <v>385</v>
      </c>
      <c r="I76" s="86" t="s">
        <v>385</v>
      </c>
      <c r="J76" s="86" t="s">
        <v>385</v>
      </c>
      <c r="K76" s="86" t="s">
        <v>385</v>
      </c>
      <c r="L76" s="86" t="s">
        <v>385</v>
      </c>
      <c r="M76" s="116" t="s">
        <v>385</v>
      </c>
    </row>
    <row r="77" spans="1:13" ht="30">
      <c r="A77" s="77" t="s">
        <v>1176</v>
      </c>
      <c r="B77" s="321" t="s">
        <v>1174</v>
      </c>
      <c r="C77" s="323" t="s">
        <v>1177</v>
      </c>
      <c r="D77" s="86" t="s">
        <v>385</v>
      </c>
      <c r="E77" s="86" t="s">
        <v>385</v>
      </c>
      <c r="F77" s="86" t="s">
        <v>385</v>
      </c>
      <c r="G77" s="86" t="s">
        <v>385</v>
      </c>
      <c r="H77" s="86" t="s">
        <v>385</v>
      </c>
      <c r="I77" s="86" t="s">
        <v>385</v>
      </c>
      <c r="J77" s="86" t="s">
        <v>385</v>
      </c>
      <c r="K77" s="86" t="s">
        <v>385</v>
      </c>
      <c r="L77" s="86" t="s">
        <v>385</v>
      </c>
      <c r="M77" s="116" t="s">
        <v>385</v>
      </c>
    </row>
    <row r="78" spans="1:13" ht="30">
      <c r="A78" s="77" t="s">
        <v>437</v>
      </c>
      <c r="B78" s="78" t="s">
        <v>1175</v>
      </c>
      <c r="C78" s="324" t="s">
        <v>1178</v>
      </c>
      <c r="D78" s="86" t="s">
        <v>385</v>
      </c>
      <c r="E78" s="86" t="s">
        <v>385</v>
      </c>
      <c r="F78" s="86" t="s">
        <v>385</v>
      </c>
      <c r="G78" s="86" t="s">
        <v>385</v>
      </c>
      <c r="H78" s="86" t="s">
        <v>385</v>
      </c>
      <c r="I78" s="86" t="s">
        <v>385</v>
      </c>
      <c r="J78" s="86" t="s">
        <v>385</v>
      </c>
      <c r="K78" s="86" t="s">
        <v>385</v>
      </c>
      <c r="L78" s="86" t="s">
        <v>385</v>
      </c>
      <c r="M78" s="116" t="s">
        <v>385</v>
      </c>
    </row>
    <row r="79" spans="1:13" ht="27.75" customHeight="1">
      <c r="A79" s="364" t="s">
        <v>489</v>
      </c>
      <c r="B79" s="364" t="s">
        <v>1196</v>
      </c>
      <c r="C79" s="364" t="s">
        <v>385</v>
      </c>
      <c r="D79" s="411" t="s">
        <v>385</v>
      </c>
      <c r="E79" s="411" t="s">
        <v>385</v>
      </c>
      <c r="F79" s="411" t="s">
        <v>385</v>
      </c>
      <c r="G79" s="411" t="s">
        <v>385</v>
      </c>
      <c r="H79" s="411" t="s">
        <v>385</v>
      </c>
      <c r="I79" s="411" t="s">
        <v>385</v>
      </c>
      <c r="J79" s="411" t="s">
        <v>385</v>
      </c>
      <c r="K79" s="411" t="s">
        <v>385</v>
      </c>
      <c r="L79" s="411" t="s">
        <v>385</v>
      </c>
      <c r="M79" s="412" t="s">
        <v>385</v>
      </c>
    </row>
    <row r="80" spans="1:13" ht="28.5">
      <c r="A80" s="348" t="s">
        <v>440</v>
      </c>
      <c r="B80" s="349" t="s">
        <v>441</v>
      </c>
      <c r="C80" s="411"/>
      <c r="D80" s="411" t="s">
        <v>385</v>
      </c>
      <c r="E80" s="411" t="s">
        <v>385</v>
      </c>
      <c r="F80" s="411" t="s">
        <v>385</v>
      </c>
      <c r="G80" s="411" t="s">
        <v>385</v>
      </c>
      <c r="H80" s="411" t="s">
        <v>385</v>
      </c>
      <c r="I80" s="411" t="s">
        <v>385</v>
      </c>
      <c r="J80" s="411" t="s">
        <v>385</v>
      </c>
      <c r="K80" s="411" t="s">
        <v>385</v>
      </c>
      <c r="L80" s="411" t="s">
        <v>385</v>
      </c>
      <c r="M80" s="412" t="s">
        <v>385</v>
      </c>
    </row>
    <row r="81" spans="1:13" ht="25.5" customHeight="1">
      <c r="A81" s="535" t="s">
        <v>31</v>
      </c>
      <c r="B81" s="536"/>
      <c r="C81" s="537"/>
      <c r="D81" s="403" t="s">
        <v>284</v>
      </c>
      <c r="E81" s="403" t="s">
        <v>284</v>
      </c>
      <c r="F81" s="403" t="s">
        <v>284</v>
      </c>
      <c r="G81" s="403" t="s">
        <v>284</v>
      </c>
      <c r="H81" s="403" t="s">
        <v>284</v>
      </c>
      <c r="I81" s="403" t="s">
        <v>284</v>
      </c>
      <c r="J81" s="403" t="s">
        <v>284</v>
      </c>
      <c r="K81" s="403" t="s">
        <v>284</v>
      </c>
      <c r="L81" s="403" t="s">
        <v>284</v>
      </c>
      <c r="M81" s="403" t="s">
        <v>284</v>
      </c>
    </row>
    <row r="82" spans="1:13" ht="33.75" customHeight="1">
      <c r="A82" s="514" t="s">
        <v>32</v>
      </c>
      <c r="B82" s="514"/>
      <c r="C82" s="514"/>
      <c r="D82" s="514"/>
      <c r="E82" s="514"/>
      <c r="F82" s="514"/>
      <c r="G82" s="514"/>
      <c r="H82" s="514"/>
      <c r="I82" s="514"/>
      <c r="J82" s="514"/>
      <c r="K82" s="514"/>
      <c r="L82" s="514"/>
      <c r="M82" s="514"/>
    </row>
    <row r="83" spans="1:13">
      <c r="A83" s="2"/>
    </row>
    <row r="84" spans="1:13">
      <c r="A84" s="2"/>
    </row>
    <row r="85" spans="1:13" ht="26.25" customHeight="1"/>
  </sheetData>
  <mergeCells count="26">
    <mergeCell ref="A82:M82"/>
    <mergeCell ref="A11:M11"/>
    <mergeCell ref="A18:A19"/>
    <mergeCell ref="B18:B19"/>
    <mergeCell ref="C18:C19"/>
    <mergeCell ref="D18:D19"/>
    <mergeCell ref="E18:E19"/>
    <mergeCell ref="F18:G18"/>
    <mergeCell ref="H18:I18"/>
    <mergeCell ref="J18:K18"/>
    <mergeCell ref="L18:M18"/>
    <mergeCell ref="A15:M15"/>
    <mergeCell ref="A14:M14"/>
    <mergeCell ref="A81:C81"/>
    <mergeCell ref="A12:M12"/>
    <mergeCell ref="A13:M13"/>
    <mergeCell ref="J1:M1"/>
    <mergeCell ref="J2:M2"/>
    <mergeCell ref="J3:M3"/>
    <mergeCell ref="A4:M4"/>
    <mergeCell ref="A10:M10"/>
    <mergeCell ref="A8:M8"/>
    <mergeCell ref="A9:M9"/>
    <mergeCell ref="A7:M7"/>
    <mergeCell ref="A6:M6"/>
    <mergeCell ref="A5:M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0"/>
  <sheetViews>
    <sheetView topLeftCell="A423" zoomScale="75" zoomScaleNormal="75" workbookViewId="0">
      <selection activeCell="F417" sqref="F417"/>
    </sheetView>
  </sheetViews>
  <sheetFormatPr defaultRowHeight="15.75"/>
  <cols>
    <col min="1" max="1" width="7.28515625" style="117" customWidth="1"/>
    <col min="2" max="2" width="68.140625" style="118" customWidth="1"/>
    <col min="3" max="3" width="11.7109375" style="119" customWidth="1"/>
    <col min="4" max="4" width="11.42578125" style="120" hidden="1" customWidth="1"/>
    <col min="5" max="5" width="11.140625" style="121" hidden="1" customWidth="1"/>
    <col min="6" max="6" width="14.5703125" style="121" customWidth="1"/>
    <col min="7" max="7" width="12.5703125" style="121" hidden="1" customWidth="1"/>
    <col min="8" max="9" width="11.28515625" style="121" hidden="1" customWidth="1"/>
    <col min="10" max="10" width="14.7109375" style="121" customWidth="1"/>
    <col min="11" max="11" width="9.7109375" style="121" hidden="1" customWidth="1"/>
    <col min="12" max="12" width="11" style="121" hidden="1" customWidth="1"/>
    <col min="13" max="13" width="12.28515625" style="121" customWidth="1"/>
    <col min="14" max="14" width="11.140625" style="121" customWidth="1"/>
    <col min="15" max="15" width="37" style="121" customWidth="1"/>
    <col min="16" max="16384" width="9.140625" style="121"/>
  </cols>
  <sheetData>
    <row r="1" spans="1:15">
      <c r="O1" s="122" t="s">
        <v>447</v>
      </c>
    </row>
    <row r="2" spans="1:15">
      <c r="O2" s="122" t="s">
        <v>19</v>
      </c>
    </row>
    <row r="3" spans="1:15">
      <c r="O3" s="122" t="s">
        <v>448</v>
      </c>
    </row>
    <row r="6" spans="1:15">
      <c r="A6" s="614" t="s">
        <v>449</v>
      </c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</row>
    <row r="7" spans="1:15">
      <c r="A7" s="615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</row>
    <row r="8" spans="1:15" ht="22.5">
      <c r="A8" s="615" t="s">
        <v>450</v>
      </c>
      <c r="B8" s="615"/>
      <c r="C8" s="615"/>
      <c r="D8" s="615"/>
      <c r="E8" s="615"/>
      <c r="F8" s="615"/>
      <c r="G8" s="615"/>
      <c r="H8" s="615"/>
      <c r="I8" s="615"/>
      <c r="J8" s="615"/>
      <c r="K8" s="615"/>
      <c r="L8" s="615"/>
      <c r="M8" s="615"/>
      <c r="N8" s="615"/>
      <c r="O8" s="615"/>
    </row>
    <row r="10" spans="1:15" ht="18.75">
      <c r="A10" s="616" t="s">
        <v>451</v>
      </c>
      <c r="B10" s="616"/>
      <c r="C10" s="616"/>
      <c r="D10" s="616"/>
      <c r="E10" s="616"/>
      <c r="F10" s="616"/>
      <c r="G10" s="616"/>
      <c r="H10" s="616"/>
      <c r="I10" s="616"/>
      <c r="J10" s="616"/>
      <c r="K10" s="616"/>
      <c r="L10" s="616"/>
      <c r="M10" s="616"/>
    </row>
    <row r="11" spans="1:15">
      <c r="B11" s="123" t="s">
        <v>452</v>
      </c>
    </row>
    <row r="12" spans="1:15" ht="18.75">
      <c r="B12" s="124" t="s">
        <v>453</v>
      </c>
    </row>
    <row r="13" spans="1:15" ht="18.75">
      <c r="A13" s="616" t="s">
        <v>1191</v>
      </c>
      <c r="B13" s="616"/>
    </row>
    <row r="14" spans="1:15" ht="18.75">
      <c r="B14" s="124"/>
    </row>
    <row r="15" spans="1:15" ht="26.25" customHeight="1">
      <c r="A15" s="617" t="s">
        <v>1185</v>
      </c>
      <c r="B15" s="617"/>
      <c r="C15" s="617"/>
      <c r="D15" s="617"/>
      <c r="E15" s="617"/>
      <c r="F15" s="617"/>
      <c r="G15" s="617"/>
      <c r="H15" s="617"/>
      <c r="I15" s="617"/>
      <c r="J15" s="617"/>
      <c r="K15" s="617"/>
      <c r="L15" s="617"/>
      <c r="M15" s="617"/>
      <c r="N15" s="617"/>
      <c r="O15" s="617"/>
    </row>
    <row r="16" spans="1:15">
      <c r="A16" s="613" t="s">
        <v>454</v>
      </c>
      <c r="B16" s="613"/>
    </row>
    <row r="17" spans="1:16">
      <c r="A17" s="121"/>
      <c r="B17" s="121"/>
      <c r="C17" s="121"/>
      <c r="D17" s="121"/>
    </row>
    <row r="18" spans="1:16">
      <c r="A18" s="121"/>
      <c r="B18" s="121"/>
      <c r="C18" s="121"/>
      <c r="D18" s="121"/>
    </row>
    <row r="19" spans="1:16" ht="21" thickBot="1">
      <c r="A19" s="599" t="s">
        <v>455</v>
      </c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9"/>
      <c r="O19" s="599"/>
    </row>
    <row r="20" spans="1:16" ht="68.25" customHeight="1">
      <c r="A20" s="600" t="s">
        <v>456</v>
      </c>
      <c r="B20" s="602" t="s">
        <v>457</v>
      </c>
      <c r="C20" s="604" t="s">
        <v>458</v>
      </c>
      <c r="D20" s="125" t="s">
        <v>459</v>
      </c>
      <c r="E20" s="126" t="s">
        <v>460</v>
      </c>
      <c r="F20" s="608" t="s">
        <v>461</v>
      </c>
      <c r="G20" s="609"/>
      <c r="H20" s="609"/>
      <c r="I20" s="609"/>
      <c r="J20" s="610"/>
      <c r="K20" s="602" t="s">
        <v>461</v>
      </c>
      <c r="L20" s="602"/>
      <c r="M20" s="590" t="s">
        <v>462</v>
      </c>
      <c r="N20" s="590"/>
      <c r="O20" s="606" t="s">
        <v>25</v>
      </c>
    </row>
    <row r="21" spans="1:16" ht="76.5">
      <c r="A21" s="601"/>
      <c r="B21" s="603"/>
      <c r="C21" s="605"/>
      <c r="D21" s="127" t="s">
        <v>7</v>
      </c>
      <c r="E21" s="128" t="s">
        <v>7</v>
      </c>
      <c r="F21" s="128" t="s">
        <v>1128</v>
      </c>
      <c r="G21" s="128" t="s">
        <v>463</v>
      </c>
      <c r="H21" s="128" t="s">
        <v>464</v>
      </c>
      <c r="I21" s="128" t="s">
        <v>1105</v>
      </c>
      <c r="J21" s="128" t="s">
        <v>1179</v>
      </c>
      <c r="K21" s="128" t="s">
        <v>465</v>
      </c>
      <c r="L21" s="128" t="s">
        <v>466</v>
      </c>
      <c r="M21" s="128" t="s">
        <v>467</v>
      </c>
      <c r="N21" s="128" t="s">
        <v>468</v>
      </c>
      <c r="O21" s="607"/>
    </row>
    <row r="22" spans="1:16" s="132" customFormat="1" ht="16.5" thickBot="1">
      <c r="A22" s="129">
        <v>1</v>
      </c>
      <c r="B22" s="130">
        <v>2</v>
      </c>
      <c r="C22" s="131">
        <v>3</v>
      </c>
      <c r="D22" s="129" t="s">
        <v>469</v>
      </c>
      <c r="E22" s="130">
        <v>5</v>
      </c>
      <c r="F22" s="129" t="s">
        <v>469</v>
      </c>
      <c r="G22" s="129" t="s">
        <v>469</v>
      </c>
      <c r="H22" s="129" t="s">
        <v>470</v>
      </c>
      <c r="I22" s="129"/>
      <c r="J22" s="129" t="s">
        <v>470</v>
      </c>
      <c r="K22" s="129" t="s">
        <v>471</v>
      </c>
      <c r="L22" s="130">
        <v>9</v>
      </c>
      <c r="M22" s="129" t="s">
        <v>472</v>
      </c>
      <c r="N22" s="130">
        <v>7</v>
      </c>
      <c r="O22" s="129" t="s">
        <v>471</v>
      </c>
      <c r="P22" s="121"/>
    </row>
    <row r="23" spans="1:16" s="132" customFormat="1" ht="19.5" thickBot="1">
      <c r="A23" s="611" t="s">
        <v>473</v>
      </c>
      <c r="B23" s="612"/>
      <c r="C23" s="612"/>
      <c r="D23" s="612"/>
      <c r="E23" s="612"/>
      <c r="F23" s="612"/>
      <c r="G23" s="612"/>
      <c r="H23" s="612"/>
      <c r="I23" s="612"/>
      <c r="J23" s="612"/>
      <c r="K23" s="612"/>
      <c r="L23" s="612"/>
      <c r="M23" s="612"/>
      <c r="N23" s="612"/>
      <c r="O23" s="612"/>
      <c r="P23" s="121"/>
    </row>
    <row r="24" spans="1:16" s="132" customFormat="1">
      <c r="A24" s="213" t="s">
        <v>474</v>
      </c>
      <c r="B24" s="214" t="s">
        <v>475</v>
      </c>
      <c r="C24" s="215" t="s">
        <v>476</v>
      </c>
      <c r="D24" s="216">
        <v>111.839</v>
      </c>
      <c r="E24" s="217">
        <v>128.256</v>
      </c>
      <c r="F24" s="218">
        <f>F30+F32+F38</f>
        <v>132.16200000000001</v>
      </c>
      <c r="G24" s="218">
        <f>G30+G32+G38</f>
        <v>67.728999999999999</v>
      </c>
      <c r="H24" s="218">
        <f>H30+H32+H38</f>
        <v>69.50200000000001</v>
      </c>
      <c r="I24" s="218">
        <f>I30+I32+I38</f>
        <v>95.329000000000008</v>
      </c>
      <c r="J24" s="218">
        <f>J30+J32+J38</f>
        <v>132.625</v>
      </c>
      <c r="K24" s="218">
        <f t="shared" ref="K24:L24" si="0">K30+K32+K38</f>
        <v>134.167</v>
      </c>
      <c r="L24" s="218">
        <f t="shared" si="0"/>
        <v>134.167</v>
      </c>
      <c r="M24" s="211">
        <f>J24-F24</f>
        <v>0.46299999999999386</v>
      </c>
      <c r="N24" s="212">
        <f>M24/F24</f>
        <v>3.5032762821385409E-3</v>
      </c>
      <c r="O24" s="246" t="s">
        <v>385</v>
      </c>
      <c r="P24" s="121"/>
    </row>
    <row r="25" spans="1:16" s="132" customFormat="1">
      <c r="A25" s="133" t="s">
        <v>477</v>
      </c>
      <c r="B25" s="134" t="s">
        <v>478</v>
      </c>
      <c r="C25" s="135" t="s">
        <v>476</v>
      </c>
      <c r="D25" s="136">
        <v>0</v>
      </c>
      <c r="E25" s="136">
        <v>0</v>
      </c>
      <c r="F25" s="136">
        <v>0</v>
      </c>
      <c r="G25" s="136"/>
      <c r="H25" s="136"/>
      <c r="I25" s="136"/>
      <c r="J25" s="136"/>
      <c r="K25" s="136">
        <v>0</v>
      </c>
      <c r="L25" s="136"/>
      <c r="M25" s="136"/>
      <c r="N25" s="136"/>
      <c r="O25" s="137"/>
      <c r="P25" s="121"/>
    </row>
    <row r="26" spans="1:16" s="132" customFormat="1" ht="31.5">
      <c r="A26" s="133" t="s">
        <v>479</v>
      </c>
      <c r="B26" s="178" t="s">
        <v>480</v>
      </c>
      <c r="C26" s="135" t="s">
        <v>476</v>
      </c>
      <c r="D26" s="136">
        <v>0</v>
      </c>
      <c r="E26" s="136">
        <v>0</v>
      </c>
      <c r="F26" s="136">
        <v>0</v>
      </c>
      <c r="G26" s="136"/>
      <c r="H26" s="136"/>
      <c r="I26" s="136"/>
      <c r="J26" s="136"/>
      <c r="K26" s="136">
        <v>0</v>
      </c>
      <c r="L26" s="136"/>
      <c r="M26" s="136"/>
      <c r="N26" s="136"/>
      <c r="O26" s="137"/>
      <c r="P26" s="121"/>
    </row>
    <row r="27" spans="1:16" s="132" customFormat="1" ht="31.5">
      <c r="A27" s="133" t="s">
        <v>481</v>
      </c>
      <c r="B27" s="178" t="s">
        <v>482</v>
      </c>
      <c r="C27" s="135" t="s">
        <v>476</v>
      </c>
      <c r="D27" s="136">
        <v>0</v>
      </c>
      <c r="E27" s="136">
        <v>0</v>
      </c>
      <c r="F27" s="136">
        <v>0</v>
      </c>
      <c r="G27" s="136"/>
      <c r="H27" s="136"/>
      <c r="I27" s="136"/>
      <c r="J27" s="136"/>
      <c r="K27" s="136">
        <v>0</v>
      </c>
      <c r="L27" s="136"/>
      <c r="M27" s="136"/>
      <c r="N27" s="136"/>
      <c r="O27" s="137"/>
      <c r="P27" s="121"/>
    </row>
    <row r="28" spans="1:16" s="132" customFormat="1" ht="31.5">
      <c r="A28" s="133" t="s">
        <v>483</v>
      </c>
      <c r="B28" s="178" t="s">
        <v>484</v>
      </c>
      <c r="C28" s="135" t="s">
        <v>476</v>
      </c>
      <c r="D28" s="136">
        <v>0</v>
      </c>
      <c r="E28" s="136">
        <v>0</v>
      </c>
      <c r="F28" s="136">
        <v>0</v>
      </c>
      <c r="G28" s="136"/>
      <c r="H28" s="136"/>
      <c r="I28" s="136"/>
      <c r="J28" s="136"/>
      <c r="K28" s="136">
        <v>0</v>
      </c>
      <c r="L28" s="136"/>
      <c r="M28" s="136"/>
      <c r="N28" s="136"/>
      <c r="O28" s="137"/>
      <c r="P28" s="121"/>
    </row>
    <row r="29" spans="1:16" s="132" customFormat="1">
      <c r="A29" s="133" t="s">
        <v>400</v>
      </c>
      <c r="B29" s="134" t="s">
        <v>485</v>
      </c>
      <c r="C29" s="135" t="s">
        <v>476</v>
      </c>
      <c r="D29" s="136">
        <v>0</v>
      </c>
      <c r="E29" s="136">
        <v>0</v>
      </c>
      <c r="F29" s="138"/>
      <c r="G29" s="138"/>
      <c r="H29" s="138"/>
      <c r="I29" s="138"/>
      <c r="J29" s="138"/>
      <c r="K29" s="139"/>
      <c r="L29" s="138"/>
      <c r="M29" s="139"/>
      <c r="N29" s="138"/>
      <c r="O29" s="137"/>
      <c r="P29" s="121"/>
    </row>
    <row r="30" spans="1:16" s="132" customFormat="1">
      <c r="A30" s="133" t="s">
        <v>486</v>
      </c>
      <c r="B30" s="134" t="s">
        <v>487</v>
      </c>
      <c r="C30" s="135" t="s">
        <v>476</v>
      </c>
      <c r="D30" s="140">
        <v>109.36</v>
      </c>
      <c r="E30" s="141">
        <v>123.607</v>
      </c>
      <c r="F30" s="141">
        <v>128.66300000000001</v>
      </c>
      <c r="G30" s="141">
        <v>65.852000000000004</v>
      </c>
      <c r="H30" s="141">
        <v>67.73</v>
      </c>
      <c r="I30" s="141">
        <v>92.512</v>
      </c>
      <c r="J30" s="141">
        <v>128.256</v>
      </c>
      <c r="K30" s="141">
        <v>130.26</v>
      </c>
      <c r="L30" s="141">
        <f>K30</f>
        <v>130.26</v>
      </c>
      <c r="M30" s="141">
        <f>J30-F30</f>
        <v>-0.40700000000001069</v>
      </c>
      <c r="N30" s="142">
        <f>M30/F30</f>
        <v>-3.1633025811617223E-3</v>
      </c>
      <c r="O30" s="252" t="s">
        <v>385</v>
      </c>
      <c r="P30" s="295"/>
    </row>
    <row r="31" spans="1:16" s="132" customFormat="1">
      <c r="A31" s="133" t="s">
        <v>429</v>
      </c>
      <c r="B31" s="134" t="s">
        <v>488</v>
      </c>
      <c r="C31" s="135" t="s">
        <v>476</v>
      </c>
      <c r="D31" s="136">
        <v>0</v>
      </c>
      <c r="E31" s="143">
        <v>0</v>
      </c>
      <c r="F31" s="143"/>
      <c r="G31" s="143"/>
      <c r="H31" s="143"/>
      <c r="I31" s="143"/>
      <c r="J31" s="143"/>
      <c r="K31" s="143">
        <v>0</v>
      </c>
      <c r="L31" s="143"/>
      <c r="M31" s="143"/>
      <c r="N31" s="143"/>
      <c r="O31" s="137"/>
      <c r="P31" s="121"/>
    </row>
    <row r="32" spans="1:16" s="132" customFormat="1" ht="62.25" customHeight="1">
      <c r="A32" s="133" t="s">
        <v>489</v>
      </c>
      <c r="B32" s="134" t="s">
        <v>490</v>
      </c>
      <c r="C32" s="135" t="s">
        <v>476</v>
      </c>
      <c r="D32" s="140">
        <v>0.17199999999999999</v>
      </c>
      <c r="E32" s="141">
        <v>0.45700000000000002</v>
      </c>
      <c r="F32" s="141">
        <v>0.19400000000000001</v>
      </c>
      <c r="G32" s="141">
        <v>0.11899999999999999</v>
      </c>
      <c r="H32" s="141">
        <v>0.13500000000000001</v>
      </c>
      <c r="I32" s="141">
        <v>0.18</v>
      </c>
      <c r="J32" s="141">
        <v>0.34599999999999997</v>
      </c>
      <c r="K32" s="141">
        <v>0.25</v>
      </c>
      <c r="L32" s="141">
        <f>K32</f>
        <v>0.25</v>
      </c>
      <c r="M32" s="141">
        <f>J32-F32</f>
        <v>0.15199999999999997</v>
      </c>
      <c r="N32" s="142">
        <f>M32/F32</f>
        <v>0.78350515463917503</v>
      </c>
      <c r="O32" s="252" t="s">
        <v>1198</v>
      </c>
      <c r="P32" s="296"/>
    </row>
    <row r="33" spans="1:16" s="132" customFormat="1">
      <c r="A33" s="133" t="s">
        <v>440</v>
      </c>
      <c r="B33" s="134" t="s">
        <v>491</v>
      </c>
      <c r="C33" s="135" t="s">
        <v>476</v>
      </c>
      <c r="D33" s="136">
        <v>0</v>
      </c>
      <c r="E33" s="136">
        <v>0</v>
      </c>
      <c r="F33" s="136"/>
      <c r="G33" s="136"/>
      <c r="H33" s="136"/>
      <c r="I33" s="136"/>
      <c r="J33" s="136"/>
      <c r="K33" s="136">
        <v>0</v>
      </c>
      <c r="L33" s="136"/>
      <c r="M33" s="136"/>
      <c r="N33" s="136"/>
      <c r="O33" s="144"/>
      <c r="P33" s="121"/>
    </row>
    <row r="34" spans="1:16" s="132" customFormat="1">
      <c r="A34" s="133" t="s">
        <v>492</v>
      </c>
      <c r="B34" s="134" t="s">
        <v>493</v>
      </c>
      <c r="C34" s="135" t="s">
        <v>476</v>
      </c>
      <c r="D34" s="136">
        <v>0</v>
      </c>
      <c r="E34" s="136">
        <v>0</v>
      </c>
      <c r="F34" s="136"/>
      <c r="G34" s="136"/>
      <c r="H34" s="136"/>
      <c r="I34" s="136"/>
      <c r="J34" s="136"/>
      <c r="K34" s="136">
        <v>0</v>
      </c>
      <c r="L34" s="136"/>
      <c r="M34" s="136"/>
      <c r="N34" s="136"/>
      <c r="O34" s="144"/>
      <c r="P34" s="121"/>
    </row>
    <row r="35" spans="1:16" s="132" customFormat="1" ht="31.5">
      <c r="A35" s="133" t="s">
        <v>494</v>
      </c>
      <c r="B35" s="178" t="s">
        <v>495</v>
      </c>
      <c r="C35" s="135" t="s">
        <v>476</v>
      </c>
      <c r="D35" s="136">
        <v>0</v>
      </c>
      <c r="E35" s="136">
        <v>0</v>
      </c>
      <c r="F35" s="136"/>
      <c r="G35" s="136"/>
      <c r="H35" s="136"/>
      <c r="I35" s="136"/>
      <c r="J35" s="136"/>
      <c r="K35" s="136">
        <v>0</v>
      </c>
      <c r="L35" s="136"/>
      <c r="M35" s="136"/>
      <c r="N35" s="136"/>
      <c r="O35" s="144"/>
      <c r="P35" s="121"/>
    </row>
    <row r="36" spans="1:16" s="132" customFormat="1">
      <c r="A36" s="133" t="s">
        <v>496</v>
      </c>
      <c r="B36" s="134" t="s">
        <v>497</v>
      </c>
      <c r="C36" s="135" t="s">
        <v>476</v>
      </c>
      <c r="D36" s="136">
        <v>0</v>
      </c>
      <c r="E36" s="136">
        <v>0</v>
      </c>
      <c r="F36" s="136"/>
      <c r="G36" s="136"/>
      <c r="H36" s="136"/>
      <c r="I36" s="136"/>
      <c r="J36" s="136"/>
      <c r="K36" s="136">
        <v>0</v>
      </c>
      <c r="L36" s="136"/>
      <c r="M36" s="136"/>
      <c r="N36" s="136"/>
      <c r="O36" s="144"/>
      <c r="P36" s="121"/>
    </row>
    <row r="37" spans="1:16" s="132" customFormat="1">
      <c r="A37" s="133" t="s">
        <v>498</v>
      </c>
      <c r="B37" s="134" t="s">
        <v>499</v>
      </c>
      <c r="C37" s="135" t="s">
        <v>476</v>
      </c>
      <c r="D37" s="136">
        <v>0</v>
      </c>
      <c r="E37" s="136">
        <v>0</v>
      </c>
      <c r="F37" s="136"/>
      <c r="G37" s="136"/>
      <c r="H37" s="136"/>
      <c r="I37" s="136"/>
      <c r="J37" s="136"/>
      <c r="K37" s="136">
        <v>0</v>
      </c>
      <c r="L37" s="136"/>
      <c r="M37" s="136"/>
      <c r="N37" s="136"/>
      <c r="O37" s="144"/>
      <c r="P37" s="121"/>
    </row>
    <row r="38" spans="1:16" s="132" customFormat="1" ht="16.5" thickBot="1">
      <c r="A38" s="145" t="s">
        <v>500</v>
      </c>
      <c r="B38" s="146" t="s">
        <v>501</v>
      </c>
      <c r="C38" s="147" t="s">
        <v>476</v>
      </c>
      <c r="D38" s="148">
        <v>2.3069999999999999</v>
      </c>
      <c r="E38" s="149">
        <v>4.1920000000000002</v>
      </c>
      <c r="F38" s="150">
        <v>3.3050000000000002</v>
      </c>
      <c r="G38" s="150">
        <v>1.758</v>
      </c>
      <c r="H38" s="150">
        <v>1.637</v>
      </c>
      <c r="I38" s="150">
        <v>2.637</v>
      </c>
      <c r="J38" s="150">
        <v>4.0229999999999997</v>
      </c>
      <c r="K38" s="151">
        <v>3.657</v>
      </c>
      <c r="L38" s="150">
        <f>K38</f>
        <v>3.657</v>
      </c>
      <c r="M38" s="141">
        <f>J38-F38</f>
        <v>0.71799999999999953</v>
      </c>
      <c r="N38" s="142">
        <f>M38/F38</f>
        <v>0.21724659606656566</v>
      </c>
      <c r="O38" s="252" t="s">
        <v>385</v>
      </c>
      <c r="P38" s="295"/>
    </row>
    <row r="39" spans="1:16" s="132" customFormat="1" ht="31.5">
      <c r="A39" s="207" t="s">
        <v>502</v>
      </c>
      <c r="B39" s="208" t="s">
        <v>503</v>
      </c>
      <c r="C39" s="209" t="s">
        <v>476</v>
      </c>
      <c r="D39" s="210">
        <f>D45+D47+D53</f>
        <v>113.46299999999999</v>
      </c>
      <c r="E39" s="210">
        <f t="shared" ref="E39:L39" si="1">E45+E47+E53</f>
        <v>119.742</v>
      </c>
      <c r="F39" s="210">
        <f t="shared" si="1"/>
        <v>119.69</v>
      </c>
      <c r="G39" s="210">
        <f t="shared" si="1"/>
        <v>60.21</v>
      </c>
      <c r="H39" s="210">
        <f t="shared" si="1"/>
        <v>68.152999999999992</v>
      </c>
      <c r="I39" s="210">
        <f t="shared" ref="I39:J39" si="2">I45+I47+I53</f>
        <v>88.084999999999994</v>
      </c>
      <c r="J39" s="210">
        <f t="shared" si="2"/>
        <v>127.73399999999999</v>
      </c>
      <c r="K39" s="210">
        <f t="shared" si="1"/>
        <v>125.57900000000001</v>
      </c>
      <c r="L39" s="210">
        <f t="shared" si="1"/>
        <v>125.57900000000001</v>
      </c>
      <c r="M39" s="211">
        <f>J39-F39</f>
        <v>8.0439999999999969</v>
      </c>
      <c r="N39" s="212">
        <f>M39/F39</f>
        <v>6.7206951290834635E-2</v>
      </c>
      <c r="O39" s="246" t="s">
        <v>385</v>
      </c>
      <c r="P39" s="121"/>
    </row>
    <row r="40" spans="1:16" s="132" customFormat="1">
      <c r="A40" s="133" t="s">
        <v>504</v>
      </c>
      <c r="B40" s="134" t="s">
        <v>478</v>
      </c>
      <c r="C40" s="135" t="s">
        <v>476</v>
      </c>
      <c r="D40" s="136">
        <v>0</v>
      </c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6"/>
      <c r="M40" s="136"/>
      <c r="N40" s="136"/>
      <c r="O40" s="144"/>
      <c r="P40" s="121"/>
    </row>
    <row r="41" spans="1:16" s="132" customFormat="1" ht="31.5">
      <c r="A41" s="133" t="s">
        <v>505</v>
      </c>
      <c r="B41" s="178" t="s">
        <v>480</v>
      </c>
      <c r="C41" s="135" t="s">
        <v>476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/>
      <c r="M41" s="136"/>
      <c r="N41" s="136"/>
      <c r="O41" s="144"/>
      <c r="P41" s="121"/>
    </row>
    <row r="42" spans="1:16" s="132" customFormat="1" ht="31.5">
      <c r="A42" s="133" t="s">
        <v>506</v>
      </c>
      <c r="B42" s="178" t="s">
        <v>482</v>
      </c>
      <c r="C42" s="135" t="s">
        <v>476</v>
      </c>
      <c r="D42" s="136">
        <v>0</v>
      </c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/>
      <c r="M42" s="136"/>
      <c r="N42" s="136"/>
      <c r="O42" s="144"/>
      <c r="P42" s="121"/>
    </row>
    <row r="43" spans="1:16" s="132" customFormat="1" ht="31.5">
      <c r="A43" s="133" t="s">
        <v>507</v>
      </c>
      <c r="B43" s="178" t="s">
        <v>484</v>
      </c>
      <c r="C43" s="135" t="s">
        <v>476</v>
      </c>
      <c r="D43" s="136">
        <v>0</v>
      </c>
      <c r="E43" s="136">
        <v>0</v>
      </c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136"/>
      <c r="M43" s="136"/>
      <c r="N43" s="136"/>
      <c r="O43" s="144"/>
      <c r="P43" s="121"/>
    </row>
    <row r="44" spans="1:16" s="132" customFormat="1">
      <c r="A44" s="133" t="s">
        <v>508</v>
      </c>
      <c r="B44" s="134" t="s">
        <v>485</v>
      </c>
      <c r="C44" s="135" t="s">
        <v>476</v>
      </c>
      <c r="D44" s="136">
        <v>0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6">
        <v>0</v>
      </c>
      <c r="L44" s="136"/>
      <c r="M44" s="136"/>
      <c r="N44" s="136"/>
      <c r="O44" s="144"/>
      <c r="P44" s="121"/>
    </row>
    <row r="45" spans="1:16" s="132" customFormat="1" ht="53.25" customHeight="1">
      <c r="A45" s="133" t="s">
        <v>509</v>
      </c>
      <c r="B45" s="134" t="s">
        <v>487</v>
      </c>
      <c r="C45" s="135" t="s">
        <v>476</v>
      </c>
      <c r="D45" s="139">
        <v>110.923</v>
      </c>
      <c r="E45" s="154">
        <v>116.197</v>
      </c>
      <c r="F45" s="154">
        <v>115.764</v>
      </c>
      <c r="G45" s="154">
        <f>59.855+0.426-1.141-0.425</f>
        <v>58.715000000000003</v>
      </c>
      <c r="H45" s="154">
        <f>66.743+0.178</f>
        <v>66.920999999999992</v>
      </c>
      <c r="I45" s="154">
        <v>85.468999999999994</v>
      </c>
      <c r="J45" s="154">
        <f>123.729+0.532</f>
        <v>124.261</v>
      </c>
      <c r="K45" s="139">
        <v>122.075</v>
      </c>
      <c r="L45" s="154">
        <f>K45</f>
        <v>122.075</v>
      </c>
      <c r="M45" s="141">
        <f>J45-F45</f>
        <v>8.4969999999999999</v>
      </c>
      <c r="N45" s="142">
        <f>M45/F45</f>
        <v>7.3399329670709376E-2</v>
      </c>
      <c r="O45" s="252" t="s">
        <v>1199</v>
      </c>
      <c r="P45" s="121"/>
    </row>
    <row r="46" spans="1:16" s="132" customFormat="1">
      <c r="A46" s="133" t="s">
        <v>510</v>
      </c>
      <c r="B46" s="134" t="s">
        <v>488</v>
      </c>
      <c r="C46" s="135" t="s">
        <v>476</v>
      </c>
      <c r="D46" s="136">
        <v>0</v>
      </c>
      <c r="E46" s="136">
        <v>0</v>
      </c>
      <c r="F46" s="154"/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54"/>
      <c r="M46" s="136"/>
      <c r="N46" s="154"/>
      <c r="O46" s="144"/>
      <c r="P46" s="121"/>
    </row>
    <row r="47" spans="1:16" s="132" customFormat="1">
      <c r="A47" s="133" t="s">
        <v>511</v>
      </c>
      <c r="B47" s="134" t="s">
        <v>490</v>
      </c>
      <c r="C47" s="135" t="s">
        <v>476</v>
      </c>
      <c r="D47" s="154">
        <v>0.81399999999999995</v>
      </c>
      <c r="E47" s="139">
        <v>0.745</v>
      </c>
      <c r="F47" s="154">
        <v>1.129</v>
      </c>
      <c r="G47" s="139">
        <v>0.56499999999999995</v>
      </c>
      <c r="H47" s="154">
        <v>0.34300000000000003</v>
      </c>
      <c r="I47" s="139">
        <v>0.84699999999999998</v>
      </c>
      <c r="J47" s="154">
        <f>0.811+0.001</f>
        <v>0.81200000000000006</v>
      </c>
      <c r="K47" s="154">
        <v>1.0509999999999999</v>
      </c>
      <c r="L47" s="154">
        <f t="shared" ref="L47" si="3">K47</f>
        <v>1.0509999999999999</v>
      </c>
      <c r="M47" s="141">
        <f>J47-F47</f>
        <v>-0.31699999999999995</v>
      </c>
      <c r="N47" s="142">
        <f>M47/F47</f>
        <v>-0.28077945084145256</v>
      </c>
      <c r="O47" s="252" t="s">
        <v>385</v>
      </c>
      <c r="P47" s="121"/>
    </row>
    <row r="48" spans="1:16" s="132" customFormat="1">
      <c r="A48" s="133" t="s">
        <v>512</v>
      </c>
      <c r="B48" s="134" t="s">
        <v>491</v>
      </c>
      <c r="C48" s="135" t="s">
        <v>476</v>
      </c>
      <c r="D48" s="136">
        <v>0</v>
      </c>
      <c r="E48" s="136">
        <v>0</v>
      </c>
      <c r="F48" s="136"/>
      <c r="G48" s="136">
        <v>0</v>
      </c>
      <c r="H48" s="136">
        <v>0</v>
      </c>
      <c r="I48" s="136">
        <v>0</v>
      </c>
      <c r="J48" s="136">
        <v>0</v>
      </c>
      <c r="K48" s="136">
        <v>0</v>
      </c>
      <c r="L48" s="136"/>
      <c r="M48" s="136"/>
      <c r="N48" s="136"/>
      <c r="O48" s="144"/>
      <c r="P48" s="121"/>
    </row>
    <row r="49" spans="1:16" s="132" customFormat="1">
      <c r="A49" s="133" t="s">
        <v>513</v>
      </c>
      <c r="B49" s="134" t="s">
        <v>493</v>
      </c>
      <c r="C49" s="135" t="s">
        <v>476</v>
      </c>
      <c r="D49" s="136">
        <v>0</v>
      </c>
      <c r="E49" s="136">
        <v>0</v>
      </c>
      <c r="F49" s="136"/>
      <c r="G49" s="136">
        <v>0</v>
      </c>
      <c r="H49" s="136">
        <v>0</v>
      </c>
      <c r="I49" s="136">
        <v>0</v>
      </c>
      <c r="J49" s="136">
        <v>0</v>
      </c>
      <c r="K49" s="136">
        <v>0</v>
      </c>
      <c r="L49" s="136"/>
      <c r="M49" s="136"/>
      <c r="N49" s="136"/>
      <c r="O49" s="144"/>
      <c r="P49" s="121"/>
    </row>
    <row r="50" spans="1:16" s="132" customFormat="1" ht="31.5">
      <c r="A50" s="133" t="s">
        <v>514</v>
      </c>
      <c r="B50" s="178" t="s">
        <v>495</v>
      </c>
      <c r="C50" s="135" t="s">
        <v>476</v>
      </c>
      <c r="D50" s="136">
        <v>0</v>
      </c>
      <c r="E50" s="136">
        <v>0</v>
      </c>
      <c r="F50" s="136"/>
      <c r="G50" s="136">
        <v>0</v>
      </c>
      <c r="H50" s="136">
        <v>0</v>
      </c>
      <c r="I50" s="136">
        <v>0</v>
      </c>
      <c r="J50" s="136">
        <v>0</v>
      </c>
      <c r="K50" s="156"/>
      <c r="L50" s="136"/>
      <c r="M50" s="156"/>
      <c r="N50" s="136"/>
      <c r="O50" s="144"/>
      <c r="P50" s="121"/>
    </row>
    <row r="51" spans="1:16" s="132" customFormat="1">
      <c r="A51" s="133" t="s">
        <v>515</v>
      </c>
      <c r="B51" s="178" t="s">
        <v>497</v>
      </c>
      <c r="C51" s="135" t="s">
        <v>476</v>
      </c>
      <c r="D51" s="136">
        <v>0</v>
      </c>
      <c r="E51" s="136">
        <v>0</v>
      </c>
      <c r="F51" s="136"/>
      <c r="G51" s="136">
        <v>0</v>
      </c>
      <c r="H51" s="136">
        <v>0</v>
      </c>
      <c r="I51" s="136">
        <v>0</v>
      </c>
      <c r="J51" s="136">
        <v>0</v>
      </c>
      <c r="K51" s="136">
        <v>0</v>
      </c>
      <c r="L51" s="136"/>
      <c r="M51" s="136"/>
      <c r="N51" s="136"/>
      <c r="O51" s="144"/>
      <c r="P51" s="121"/>
    </row>
    <row r="52" spans="1:16" s="132" customFormat="1">
      <c r="A52" s="133" t="s">
        <v>516</v>
      </c>
      <c r="B52" s="178" t="s">
        <v>499</v>
      </c>
      <c r="C52" s="135" t="s">
        <v>476</v>
      </c>
      <c r="D52" s="136">
        <v>0</v>
      </c>
      <c r="E52" s="136">
        <v>0</v>
      </c>
      <c r="F52" s="136"/>
      <c r="G52" s="136">
        <v>0</v>
      </c>
      <c r="H52" s="136">
        <v>0</v>
      </c>
      <c r="I52" s="136">
        <v>0</v>
      </c>
      <c r="J52" s="136">
        <v>0</v>
      </c>
      <c r="K52" s="136">
        <v>0</v>
      </c>
      <c r="L52" s="136"/>
      <c r="M52" s="136"/>
      <c r="N52" s="136"/>
      <c r="O52" s="144"/>
      <c r="P52" s="121"/>
    </row>
    <row r="53" spans="1:16" s="132" customFormat="1" ht="16.5" thickBot="1">
      <c r="A53" s="133" t="s">
        <v>517</v>
      </c>
      <c r="B53" s="134" t="s">
        <v>501</v>
      </c>
      <c r="C53" s="135" t="s">
        <v>476</v>
      </c>
      <c r="D53" s="139">
        <v>1.726</v>
      </c>
      <c r="E53" s="154">
        <v>2.8</v>
      </c>
      <c r="F53" s="279">
        <v>2.7970000000000002</v>
      </c>
      <c r="G53" s="279">
        <v>0.93</v>
      </c>
      <c r="H53" s="279">
        <v>0.88900000000000001</v>
      </c>
      <c r="I53" s="279">
        <v>1.7689999999999999</v>
      </c>
      <c r="J53" s="279">
        <f>2.644+0.017</f>
        <v>2.661</v>
      </c>
      <c r="K53" s="286">
        <v>2.4529999999999998</v>
      </c>
      <c r="L53" s="279">
        <f t="shared" ref="L53" si="4">K53</f>
        <v>2.4529999999999998</v>
      </c>
      <c r="M53" s="237">
        <f>J53-F53</f>
        <v>-0.13600000000000012</v>
      </c>
      <c r="N53" s="276">
        <f>M53/F53</f>
        <v>-4.8623525205577445E-2</v>
      </c>
      <c r="O53" s="277" t="s">
        <v>385</v>
      </c>
      <c r="P53" s="121"/>
    </row>
    <row r="54" spans="1:16" s="132" customFormat="1" ht="15.75" customHeight="1">
      <c r="A54" s="219" t="s">
        <v>518</v>
      </c>
      <c r="B54" s="220" t="s">
        <v>519</v>
      </c>
      <c r="C54" s="221" t="s">
        <v>476</v>
      </c>
      <c r="D54" s="222">
        <f>D55+D56+D61+D62</f>
        <v>43.107999999999997</v>
      </c>
      <c r="E54" s="283">
        <f t="shared" ref="E54:L54" si="5">E55+E56+E61+E62</f>
        <v>41.483999999999995</v>
      </c>
      <c r="F54" s="290">
        <f t="shared" si="5"/>
        <v>43.512999999999998</v>
      </c>
      <c r="G54" s="228">
        <f t="shared" si="5"/>
        <v>18.864999999999998</v>
      </c>
      <c r="H54" s="290">
        <f t="shared" si="5"/>
        <v>23.169999999999998</v>
      </c>
      <c r="I54" s="226">
        <f>I55+I56+I61+I62</f>
        <v>25.497999999999998</v>
      </c>
      <c r="J54" s="290">
        <f t="shared" ref="J54" si="6">J55+J56+J61+J62</f>
        <v>48.210999999999999</v>
      </c>
      <c r="K54" s="228">
        <f t="shared" si="5"/>
        <v>42.905999999999999</v>
      </c>
      <c r="L54" s="290">
        <f t="shared" si="5"/>
        <v>42.905999999999999</v>
      </c>
      <c r="M54" s="211">
        <f>J54-F54</f>
        <v>4.6980000000000004</v>
      </c>
      <c r="N54" s="212">
        <f>M54/F54</f>
        <v>0.10796773378070923</v>
      </c>
      <c r="O54" s="246" t="s">
        <v>385</v>
      </c>
      <c r="P54" s="121"/>
    </row>
    <row r="55" spans="1:16" s="132" customFormat="1">
      <c r="A55" s="133" t="s">
        <v>505</v>
      </c>
      <c r="B55" s="178" t="s">
        <v>520</v>
      </c>
      <c r="C55" s="135" t="s">
        <v>476</v>
      </c>
      <c r="D55" s="136">
        <v>0</v>
      </c>
      <c r="E55" s="284">
        <v>0</v>
      </c>
      <c r="F55" s="291"/>
      <c r="G55" s="136"/>
      <c r="H55" s="136"/>
      <c r="I55" s="136"/>
      <c r="J55" s="136"/>
      <c r="K55" s="136">
        <v>0</v>
      </c>
      <c r="L55" s="136"/>
      <c r="M55" s="136"/>
      <c r="N55" s="136"/>
      <c r="O55" s="253"/>
      <c r="P55" s="121"/>
    </row>
    <row r="56" spans="1:16" s="132" customFormat="1">
      <c r="A56" s="133" t="s">
        <v>506</v>
      </c>
      <c r="B56" s="134" t="s">
        <v>521</v>
      </c>
      <c r="C56" s="135" t="s">
        <v>476</v>
      </c>
      <c r="D56" s="139">
        <f>D57+D61</f>
        <v>38.695999999999998</v>
      </c>
      <c r="E56" s="285">
        <f t="shared" ref="E56:L56" si="7">E57+E61</f>
        <v>39.747999999999998</v>
      </c>
      <c r="F56" s="294">
        <f>F57+F60</f>
        <v>36.4</v>
      </c>
      <c r="G56" s="139">
        <f t="shared" si="7"/>
        <v>16.84</v>
      </c>
      <c r="H56" s="139">
        <f t="shared" si="7"/>
        <v>21.204999999999998</v>
      </c>
      <c r="I56" s="170">
        <f>I57+I60</f>
        <v>20.972999999999999</v>
      </c>
      <c r="J56" s="294">
        <f>J57+J60</f>
        <v>40.433</v>
      </c>
      <c r="K56" s="139">
        <f t="shared" si="7"/>
        <v>36.33</v>
      </c>
      <c r="L56" s="139">
        <f t="shared" si="7"/>
        <v>36.33</v>
      </c>
      <c r="M56" s="141">
        <f t="shared" ref="M56:M58" si="8">J56-F56</f>
        <v>4.0330000000000013</v>
      </c>
      <c r="N56" s="142">
        <f t="shared" ref="N56:N58" si="9">M56/F56</f>
        <v>0.11079670329670334</v>
      </c>
      <c r="O56" s="618" t="s">
        <v>1199</v>
      </c>
      <c r="P56" s="121"/>
    </row>
    <row r="57" spans="1:16" s="132" customFormat="1">
      <c r="A57" s="133" t="s">
        <v>522</v>
      </c>
      <c r="B57" s="178" t="s">
        <v>523</v>
      </c>
      <c r="C57" s="135" t="s">
        <v>476</v>
      </c>
      <c r="D57" s="139">
        <f>D58+0.546</f>
        <v>34.283999999999999</v>
      </c>
      <c r="E57" s="285">
        <f>E58+0.237</f>
        <v>38.012</v>
      </c>
      <c r="F57" s="154">
        <f>F58+0.263</f>
        <v>36.4</v>
      </c>
      <c r="G57" s="139">
        <f>G58+0.302</f>
        <v>14.815</v>
      </c>
      <c r="H57" s="154">
        <f>H58+0.147</f>
        <v>19.239999999999998</v>
      </c>
      <c r="I57" s="139">
        <f>I58+0.409</f>
        <v>20.972999999999999</v>
      </c>
      <c r="J57" s="154">
        <v>40.433</v>
      </c>
      <c r="K57" s="154">
        <v>29.754000000000001</v>
      </c>
      <c r="L57" s="139">
        <f>K57</f>
        <v>29.754000000000001</v>
      </c>
      <c r="M57" s="141">
        <f t="shared" si="8"/>
        <v>4.0330000000000013</v>
      </c>
      <c r="N57" s="142">
        <f t="shared" si="9"/>
        <v>0.11079670329670334</v>
      </c>
      <c r="O57" s="620"/>
      <c r="P57" s="121"/>
    </row>
    <row r="58" spans="1:16" s="132" customFormat="1" ht="31.5">
      <c r="A58" s="133" t="s">
        <v>524</v>
      </c>
      <c r="B58" s="157" t="s">
        <v>525</v>
      </c>
      <c r="C58" s="135" t="s">
        <v>476</v>
      </c>
      <c r="D58" s="139">
        <v>33.738</v>
      </c>
      <c r="E58" s="285">
        <v>37.774999999999999</v>
      </c>
      <c r="F58" s="154">
        <v>36.137</v>
      </c>
      <c r="G58" s="139">
        <v>14.513</v>
      </c>
      <c r="H58" s="139">
        <v>19.093</v>
      </c>
      <c r="I58" s="139">
        <v>20.564</v>
      </c>
      <c r="J58" s="154">
        <v>40.192999999999998</v>
      </c>
      <c r="K58" s="139">
        <v>29.431999999999999</v>
      </c>
      <c r="L58" s="139">
        <f>K58</f>
        <v>29.431999999999999</v>
      </c>
      <c r="M58" s="141">
        <f t="shared" si="8"/>
        <v>4.0559999999999974</v>
      </c>
      <c r="N58" s="142">
        <f t="shared" si="9"/>
        <v>0.11223953288872893</v>
      </c>
      <c r="O58" s="619"/>
      <c r="P58" s="121"/>
    </row>
    <row r="59" spans="1:16" s="132" customFormat="1">
      <c r="A59" s="133" t="s">
        <v>526</v>
      </c>
      <c r="B59" s="157" t="s">
        <v>527</v>
      </c>
      <c r="C59" s="135" t="s">
        <v>476</v>
      </c>
      <c r="D59" s="136">
        <v>0</v>
      </c>
      <c r="E59" s="284">
        <v>0</v>
      </c>
      <c r="F59" s="291"/>
      <c r="G59" s="136">
        <v>0</v>
      </c>
      <c r="H59" s="136">
        <v>0</v>
      </c>
      <c r="I59" s="136">
        <v>0</v>
      </c>
      <c r="J59" s="136">
        <v>0</v>
      </c>
      <c r="K59" s="136">
        <v>0</v>
      </c>
      <c r="L59" s="136"/>
      <c r="M59" s="136"/>
      <c r="N59" s="136"/>
      <c r="O59" s="252" t="s">
        <v>385</v>
      </c>
      <c r="P59" s="121"/>
    </row>
    <row r="60" spans="1:16" s="132" customFormat="1">
      <c r="A60" s="133" t="s">
        <v>528</v>
      </c>
      <c r="B60" s="178" t="s">
        <v>529</v>
      </c>
      <c r="C60" s="135" t="s">
        <v>476</v>
      </c>
      <c r="D60" s="136">
        <v>0</v>
      </c>
      <c r="E60" s="284">
        <v>0</v>
      </c>
      <c r="F60" s="291"/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136"/>
      <c r="M60" s="136"/>
      <c r="N60" s="136"/>
      <c r="O60" s="252" t="s">
        <v>385</v>
      </c>
      <c r="P60" s="121"/>
    </row>
    <row r="61" spans="1:16" s="132" customFormat="1" ht="30">
      <c r="A61" s="133" t="s">
        <v>507</v>
      </c>
      <c r="B61" s="134" t="s">
        <v>530</v>
      </c>
      <c r="C61" s="135" t="s">
        <v>476</v>
      </c>
      <c r="D61" s="139">
        <v>4.4119999999999999</v>
      </c>
      <c r="E61" s="285">
        <v>1.736</v>
      </c>
      <c r="F61" s="139">
        <f>1.527+2.274-0.4+2.812+0.9</f>
        <v>7.1130000000000004</v>
      </c>
      <c r="G61" s="139">
        <v>2.0249999999999999</v>
      </c>
      <c r="H61" s="139">
        <v>1.9650000000000001</v>
      </c>
      <c r="I61" s="139">
        <v>4.5250000000000004</v>
      </c>
      <c r="J61" s="154">
        <f>1.249+0.608+0.048+2.042+1.703+1.921+0.207</f>
        <v>7.7780000000000005</v>
      </c>
      <c r="K61" s="154">
        <v>6.5759999999999996</v>
      </c>
      <c r="L61" s="139">
        <f>K61</f>
        <v>6.5759999999999996</v>
      </c>
      <c r="M61" s="141">
        <f>J61-F61</f>
        <v>0.66500000000000004</v>
      </c>
      <c r="N61" s="142">
        <f>M61/F61</f>
        <v>9.3490791508505547E-2</v>
      </c>
      <c r="O61" s="252" t="s">
        <v>1207</v>
      </c>
      <c r="P61" s="121"/>
    </row>
    <row r="62" spans="1:16" s="132" customFormat="1" ht="16.5" thickBot="1">
      <c r="A62" s="133" t="s">
        <v>531</v>
      </c>
      <c r="B62" s="134" t="s">
        <v>532</v>
      </c>
      <c r="C62" s="135" t="s">
        <v>476</v>
      </c>
      <c r="D62" s="136">
        <v>0</v>
      </c>
      <c r="E62" s="284">
        <v>0</v>
      </c>
      <c r="F62" s="292"/>
      <c r="G62" s="161">
        <v>0</v>
      </c>
      <c r="H62" s="161"/>
      <c r="I62" s="161">
        <v>0</v>
      </c>
      <c r="J62" s="161"/>
      <c r="K62" s="161">
        <v>0</v>
      </c>
      <c r="L62" s="161"/>
      <c r="M62" s="161"/>
      <c r="N62" s="161"/>
      <c r="O62" s="293"/>
      <c r="P62" s="121"/>
    </row>
    <row r="63" spans="1:16" s="132" customFormat="1">
      <c r="A63" s="219" t="s">
        <v>533</v>
      </c>
      <c r="B63" s="220" t="s">
        <v>534</v>
      </c>
      <c r="C63" s="221" t="s">
        <v>476</v>
      </c>
      <c r="D63" s="222">
        <f>D65+D68</f>
        <v>12.282</v>
      </c>
      <c r="E63" s="222">
        <f t="shared" ref="E63:L63" si="10">E65+E68</f>
        <v>8.886000000000001</v>
      </c>
      <c r="F63" s="210">
        <f>F65+F68</f>
        <v>6.7910000000000004</v>
      </c>
      <c r="G63" s="230">
        <f t="shared" si="10"/>
        <v>8.7539999999999996</v>
      </c>
      <c r="H63" s="230">
        <f t="shared" si="10"/>
        <v>8.9209999999999994</v>
      </c>
      <c r="I63" s="230">
        <f t="shared" ref="I63:J63" si="11">I65+I68</f>
        <v>10.053000000000001</v>
      </c>
      <c r="J63" s="230">
        <f t="shared" si="11"/>
        <v>6.8529999999999998</v>
      </c>
      <c r="K63" s="230">
        <f t="shared" si="10"/>
        <v>11.371</v>
      </c>
      <c r="L63" s="230">
        <f t="shared" si="10"/>
        <v>11.371</v>
      </c>
      <c r="M63" s="287">
        <f>J63-F63</f>
        <v>6.1999999999999389E-2</v>
      </c>
      <c r="N63" s="288">
        <f>M63/F63</f>
        <v>9.129730525695684E-3</v>
      </c>
      <c r="O63" s="289" t="s">
        <v>385</v>
      </c>
      <c r="P63" s="121"/>
    </row>
    <row r="64" spans="1:16" s="132" customFormat="1" ht="31.5">
      <c r="A64" s="133" t="s">
        <v>535</v>
      </c>
      <c r="B64" s="178" t="s">
        <v>536</v>
      </c>
      <c r="C64" s="135" t="s">
        <v>476</v>
      </c>
      <c r="D64" s="136">
        <v>0</v>
      </c>
      <c r="E64" s="136">
        <v>0</v>
      </c>
      <c r="F64" s="136"/>
      <c r="G64" s="136">
        <v>0</v>
      </c>
      <c r="H64" s="136">
        <v>0</v>
      </c>
      <c r="I64" s="136">
        <v>0</v>
      </c>
      <c r="J64" s="136">
        <v>0</v>
      </c>
      <c r="K64" s="136">
        <v>0</v>
      </c>
      <c r="L64" s="136"/>
      <c r="M64" s="136"/>
      <c r="N64" s="136"/>
      <c r="O64" s="254"/>
      <c r="P64" s="121"/>
    </row>
    <row r="65" spans="1:16" s="132" customFormat="1" ht="31.5">
      <c r="A65" s="133" t="s">
        <v>537</v>
      </c>
      <c r="B65" s="178" t="s">
        <v>538</v>
      </c>
      <c r="C65" s="135" t="s">
        <v>476</v>
      </c>
      <c r="D65" s="139">
        <v>12.282</v>
      </c>
      <c r="E65" s="154">
        <v>8.4</v>
      </c>
      <c r="F65" s="139">
        <f>10.487-4.611</f>
        <v>5.8760000000000003</v>
      </c>
      <c r="G65" s="139">
        <v>8.5239999999999991</v>
      </c>
      <c r="H65" s="139">
        <v>8.6859999999999999</v>
      </c>
      <c r="I65" s="139">
        <v>9.2170000000000005</v>
      </c>
      <c r="J65" s="154">
        <f>2.018+3.844</f>
        <v>5.8620000000000001</v>
      </c>
      <c r="K65" s="139">
        <v>10.487</v>
      </c>
      <c r="L65" s="139">
        <f>K65</f>
        <v>10.487</v>
      </c>
      <c r="M65" s="141">
        <f>J65-F65</f>
        <v>-1.4000000000000234E-2</v>
      </c>
      <c r="N65" s="142">
        <f>M65/F65</f>
        <v>-2.382573179033396E-3</v>
      </c>
      <c r="O65" s="252" t="s">
        <v>385</v>
      </c>
      <c r="P65" s="121"/>
    </row>
    <row r="66" spans="1:16" s="132" customFormat="1">
      <c r="A66" s="133" t="s">
        <v>539</v>
      </c>
      <c r="B66" s="134" t="s">
        <v>540</v>
      </c>
      <c r="C66" s="135" t="s">
        <v>476</v>
      </c>
      <c r="D66" s="136">
        <v>0</v>
      </c>
      <c r="E66" s="136">
        <v>0</v>
      </c>
      <c r="F66" s="139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9">
        <f t="shared" ref="L66:L77" si="12">K66</f>
        <v>0</v>
      </c>
      <c r="M66" s="136"/>
      <c r="N66" s="139"/>
      <c r="O66" s="254"/>
      <c r="P66" s="121"/>
    </row>
    <row r="67" spans="1:16" s="132" customFormat="1">
      <c r="A67" s="133" t="s">
        <v>541</v>
      </c>
      <c r="B67" s="134" t="s">
        <v>542</v>
      </c>
      <c r="C67" s="135" t="s">
        <v>476</v>
      </c>
      <c r="D67" s="136">
        <v>0</v>
      </c>
      <c r="E67" s="136">
        <v>0</v>
      </c>
      <c r="F67" s="139">
        <v>0</v>
      </c>
      <c r="G67" s="136">
        <v>0</v>
      </c>
      <c r="H67" s="136">
        <v>0</v>
      </c>
      <c r="I67" s="136">
        <v>0</v>
      </c>
      <c r="J67" s="136">
        <v>0</v>
      </c>
      <c r="K67" s="136">
        <v>0</v>
      </c>
      <c r="L67" s="139">
        <f t="shared" si="12"/>
        <v>0</v>
      </c>
      <c r="M67" s="136"/>
      <c r="N67" s="139"/>
      <c r="O67" s="254"/>
      <c r="P67" s="121"/>
    </row>
    <row r="68" spans="1:16" s="132" customFormat="1" ht="16.5" thickBot="1">
      <c r="A68" s="133" t="s">
        <v>543</v>
      </c>
      <c r="B68" s="134" t="s">
        <v>544</v>
      </c>
      <c r="C68" s="135" t="s">
        <v>476</v>
      </c>
      <c r="D68" s="139">
        <v>0</v>
      </c>
      <c r="E68" s="139">
        <v>0.48599999999999999</v>
      </c>
      <c r="F68" s="139">
        <v>0.91500000000000004</v>
      </c>
      <c r="G68" s="154">
        <v>0.23</v>
      </c>
      <c r="H68" s="139">
        <v>0.23499999999999999</v>
      </c>
      <c r="I68" s="154">
        <v>0.83599999999999997</v>
      </c>
      <c r="J68" s="139">
        <f>0.991</f>
        <v>0.99099999999999999</v>
      </c>
      <c r="K68" s="154">
        <v>0.88400000000000001</v>
      </c>
      <c r="L68" s="139">
        <f t="shared" si="12"/>
        <v>0.88400000000000001</v>
      </c>
      <c r="M68" s="141">
        <f>J68-F68</f>
        <v>7.5999999999999956E-2</v>
      </c>
      <c r="N68" s="142">
        <f>M68/F68</f>
        <v>8.3060109289617434E-2</v>
      </c>
      <c r="O68" s="252" t="s">
        <v>385</v>
      </c>
      <c r="P68" s="121"/>
    </row>
    <row r="69" spans="1:16" s="132" customFormat="1">
      <c r="A69" s="219" t="s">
        <v>545</v>
      </c>
      <c r="B69" s="220" t="s">
        <v>546</v>
      </c>
      <c r="C69" s="221" t="s">
        <v>476</v>
      </c>
      <c r="D69" s="222">
        <f>21.788+6.533</f>
        <v>28.321000000000002</v>
      </c>
      <c r="E69" s="222">
        <f>23.792+7.223</f>
        <v>31.015000000000001</v>
      </c>
      <c r="F69" s="225">
        <v>40.770000000000003</v>
      </c>
      <c r="G69" s="222">
        <f>12.056+3.617+0.731</f>
        <v>16.404</v>
      </c>
      <c r="H69" s="222">
        <f>13.258+4.03</f>
        <v>17.288</v>
      </c>
      <c r="I69" s="222">
        <v>24.606000000000002</v>
      </c>
      <c r="J69" s="222">
        <f>30.539+9.273+1.247+0.385+0.32+0.097+0.119+0.032</f>
        <v>42.011999999999993</v>
      </c>
      <c r="K69" s="222">
        <v>32.600999999999999</v>
      </c>
      <c r="L69" s="222">
        <f t="shared" si="12"/>
        <v>32.600999999999999</v>
      </c>
      <c r="M69" s="247">
        <f t="shared" ref="M69:M71" si="13">J69-F69</f>
        <v>1.2419999999999902</v>
      </c>
      <c r="N69" s="248">
        <f t="shared" ref="N69:N71" si="14">M69/F69</f>
        <v>3.0463576158940155E-2</v>
      </c>
      <c r="O69" s="249" t="s">
        <v>385</v>
      </c>
      <c r="P69" s="121"/>
    </row>
    <row r="70" spans="1:16" s="132" customFormat="1" ht="45">
      <c r="A70" s="219" t="s">
        <v>547</v>
      </c>
      <c r="B70" s="220" t="s">
        <v>548</v>
      </c>
      <c r="C70" s="221" t="s">
        <v>476</v>
      </c>
      <c r="D70" s="222">
        <v>4.4180000000000001</v>
      </c>
      <c r="E70" s="222">
        <v>3.0329999999999999</v>
      </c>
      <c r="F70" s="225">
        <v>2.65</v>
      </c>
      <c r="G70" s="222">
        <v>1.7070000000000001</v>
      </c>
      <c r="H70" s="222">
        <v>1.411</v>
      </c>
      <c r="I70" s="222">
        <v>2.5619999999999998</v>
      </c>
      <c r="J70" s="225">
        <v>3.6579999999999999</v>
      </c>
      <c r="K70" s="222">
        <v>4.8689999999999998</v>
      </c>
      <c r="L70" s="222">
        <f t="shared" si="12"/>
        <v>4.8689999999999998</v>
      </c>
      <c r="M70" s="250">
        <f t="shared" si="13"/>
        <v>1.008</v>
      </c>
      <c r="N70" s="251">
        <f t="shared" si="14"/>
        <v>0.38037735849056603</v>
      </c>
      <c r="O70" s="255" t="s">
        <v>1200</v>
      </c>
      <c r="P70" s="121"/>
    </row>
    <row r="71" spans="1:16" s="132" customFormat="1" ht="15.75" customHeight="1">
      <c r="A71" s="219" t="s">
        <v>549</v>
      </c>
      <c r="B71" s="220" t="s">
        <v>550</v>
      </c>
      <c r="C71" s="221" t="s">
        <v>476</v>
      </c>
      <c r="D71" s="222">
        <f>D72+D73</f>
        <v>0.23599999999999999</v>
      </c>
      <c r="E71" s="222">
        <f t="shared" ref="E71:K71" si="15">E72+E73</f>
        <v>0.32499999999999996</v>
      </c>
      <c r="F71" s="225">
        <f>F72+F73</f>
        <v>0.51500000000000001</v>
      </c>
      <c r="G71" s="222">
        <f t="shared" si="15"/>
        <v>0.16500000000000001</v>
      </c>
      <c r="H71" s="222">
        <f t="shared" si="15"/>
        <v>0.183</v>
      </c>
      <c r="I71" s="222">
        <f t="shared" ref="I71:J71" si="16">I72+I73</f>
        <v>0.25</v>
      </c>
      <c r="J71" s="222">
        <f t="shared" si="16"/>
        <v>0.58300000000000007</v>
      </c>
      <c r="K71" s="222">
        <f t="shared" si="15"/>
        <v>0.31200000000000006</v>
      </c>
      <c r="L71" s="222">
        <f t="shared" si="12"/>
        <v>0.31200000000000006</v>
      </c>
      <c r="M71" s="223">
        <f t="shared" si="13"/>
        <v>6.800000000000006E-2</v>
      </c>
      <c r="N71" s="224">
        <f t="shared" si="14"/>
        <v>0.13203883495145644</v>
      </c>
      <c r="O71" s="256" t="s">
        <v>385</v>
      </c>
      <c r="P71" s="121"/>
    </row>
    <row r="72" spans="1:16" s="132" customFormat="1" ht="52.5" customHeight="1">
      <c r="A72" s="133" t="s">
        <v>551</v>
      </c>
      <c r="B72" s="134" t="s">
        <v>552</v>
      </c>
      <c r="C72" s="135" t="s">
        <v>476</v>
      </c>
      <c r="D72" s="139">
        <v>0.20699999999999999</v>
      </c>
      <c r="E72" s="139">
        <v>0.29399999999999998</v>
      </c>
      <c r="F72" s="154">
        <v>0.48</v>
      </c>
      <c r="G72" s="154">
        <v>0.16</v>
      </c>
      <c r="H72" s="154">
        <v>0.17799999999999999</v>
      </c>
      <c r="I72" s="154">
        <v>0.24</v>
      </c>
      <c r="J72" s="154">
        <v>0.55000000000000004</v>
      </c>
      <c r="K72" s="139">
        <v>0.27700000000000002</v>
      </c>
      <c r="L72" s="139">
        <f t="shared" si="12"/>
        <v>0.27700000000000002</v>
      </c>
      <c r="M72" s="141">
        <f t="shared" ref="M72:M74" si="17">J72-F72</f>
        <v>7.0000000000000062E-2</v>
      </c>
      <c r="N72" s="142">
        <f t="shared" ref="N72:N74" si="18">M72/F72</f>
        <v>0.14583333333333348</v>
      </c>
      <c r="O72" s="252" t="s">
        <v>1201</v>
      </c>
      <c r="P72" s="121"/>
    </row>
    <row r="73" spans="1:16" s="132" customFormat="1">
      <c r="A73" s="133" t="s">
        <v>553</v>
      </c>
      <c r="B73" s="134" t="s">
        <v>554</v>
      </c>
      <c r="C73" s="135" t="s">
        <v>476</v>
      </c>
      <c r="D73" s="139">
        <v>2.9000000000000001E-2</v>
      </c>
      <c r="E73" s="139">
        <v>3.1E-2</v>
      </c>
      <c r="F73" s="139">
        <v>3.5000000000000003E-2</v>
      </c>
      <c r="G73" s="139">
        <v>5.0000000000000001E-3</v>
      </c>
      <c r="H73" s="139">
        <v>5.0000000000000001E-3</v>
      </c>
      <c r="I73" s="154">
        <v>0.01</v>
      </c>
      <c r="J73" s="154">
        <f>0.01+0.023</f>
        <v>3.3000000000000002E-2</v>
      </c>
      <c r="K73" s="154">
        <v>3.5000000000000003E-2</v>
      </c>
      <c r="L73" s="139">
        <f t="shared" si="12"/>
        <v>3.5000000000000003E-2</v>
      </c>
      <c r="M73" s="141">
        <f t="shared" si="17"/>
        <v>-2.0000000000000018E-3</v>
      </c>
      <c r="N73" s="142">
        <f t="shared" si="18"/>
        <v>-5.714285714285719E-2</v>
      </c>
      <c r="O73" s="252" t="s">
        <v>385</v>
      </c>
      <c r="P73" s="121"/>
    </row>
    <row r="74" spans="1:16" s="132" customFormat="1">
      <c r="A74" s="219" t="s">
        <v>555</v>
      </c>
      <c r="B74" s="220" t="s">
        <v>556</v>
      </c>
      <c r="C74" s="221" t="s">
        <v>476</v>
      </c>
      <c r="D74" s="222">
        <f>D75+D76+D77</f>
        <v>25.096999999999998</v>
      </c>
      <c r="E74" s="222">
        <f t="shared" ref="E74:K74" si="19">E75+E76+E77</f>
        <v>34.998999999999995</v>
      </c>
      <c r="F74" s="225">
        <f>F75+F76+F77</f>
        <v>25.450999999999993</v>
      </c>
      <c r="G74" s="222">
        <f t="shared" si="19"/>
        <v>14.315000000000001</v>
      </c>
      <c r="H74" s="222">
        <f t="shared" si="19"/>
        <v>17.179999999999986</v>
      </c>
      <c r="I74" s="222">
        <f t="shared" ref="I74:J74" si="20">I75+I76+I77</f>
        <v>25.115999999999989</v>
      </c>
      <c r="J74" s="222">
        <f t="shared" si="20"/>
        <v>26.417000000000009</v>
      </c>
      <c r="K74" s="222">
        <f t="shared" si="19"/>
        <v>33.52000000000001</v>
      </c>
      <c r="L74" s="222">
        <f t="shared" si="12"/>
        <v>33.52000000000001</v>
      </c>
      <c r="M74" s="250">
        <f t="shared" si="17"/>
        <v>0.96600000000001529</v>
      </c>
      <c r="N74" s="251">
        <f t="shared" si="18"/>
        <v>3.7955286629209682E-2</v>
      </c>
      <c r="O74" s="255" t="s">
        <v>385</v>
      </c>
      <c r="P74" s="121"/>
    </row>
    <row r="75" spans="1:16" s="132" customFormat="1">
      <c r="A75" s="133" t="s">
        <v>557</v>
      </c>
      <c r="B75" s="134" t="s">
        <v>558</v>
      </c>
      <c r="C75" s="135" t="s">
        <v>476</v>
      </c>
      <c r="D75" s="139">
        <f>28.003-6.987</f>
        <v>21.015999999999998</v>
      </c>
      <c r="E75" s="154">
        <f>59.8-29.254</f>
        <v>30.545999999999996</v>
      </c>
      <c r="F75" s="154">
        <f t="shared" ref="F75:K75" si="21">F39-F54-F63-F69-F70-F71-F76-F77</f>
        <v>18.271999999999991</v>
      </c>
      <c r="G75" s="154">
        <f t="shared" si="21"/>
        <v>11.471</v>
      </c>
      <c r="H75" s="154">
        <f t="shared" si="21"/>
        <v>14.317999999999989</v>
      </c>
      <c r="I75" s="154">
        <f t="shared" si="21"/>
        <v>20.84899999999999</v>
      </c>
      <c r="J75" s="154">
        <f>J39-J54-J63-J69-J70-J71-J76-J77</f>
        <v>18.838000000000008</v>
      </c>
      <c r="K75" s="154">
        <f t="shared" si="21"/>
        <v>27.762000000000011</v>
      </c>
      <c r="L75" s="139">
        <f t="shared" si="12"/>
        <v>27.762000000000011</v>
      </c>
      <c r="M75" s="141">
        <f t="shared" ref="M75:M77" si="22">J75-F75</f>
        <v>0.56600000000001671</v>
      </c>
      <c r="N75" s="142">
        <f t="shared" ref="N75:N77" si="23">M75/F75</f>
        <v>3.0976357267951893E-2</v>
      </c>
      <c r="O75" s="252" t="s">
        <v>385</v>
      </c>
      <c r="P75" s="121"/>
    </row>
    <row r="76" spans="1:16" s="132" customFormat="1">
      <c r="A76" s="133" t="s">
        <v>559</v>
      </c>
      <c r="B76" s="134" t="s">
        <v>560</v>
      </c>
      <c r="C76" s="135" t="s">
        <v>476</v>
      </c>
      <c r="D76" s="139">
        <v>4.0810000000000004</v>
      </c>
      <c r="E76" s="139">
        <v>4.4530000000000003</v>
      </c>
      <c r="F76" s="139">
        <f>4.453+1.421</f>
        <v>5.8740000000000006</v>
      </c>
      <c r="G76" s="154">
        <v>2.2269999999999999</v>
      </c>
      <c r="H76" s="139">
        <v>2.282</v>
      </c>
      <c r="I76" s="154">
        <v>3.34</v>
      </c>
      <c r="J76" s="139">
        <f>0.012+0.045+3.172+0.913+2.075</f>
        <v>6.2170000000000005</v>
      </c>
      <c r="K76" s="139">
        <v>4.4530000000000003</v>
      </c>
      <c r="L76" s="139">
        <f t="shared" si="12"/>
        <v>4.4530000000000003</v>
      </c>
      <c r="M76" s="141">
        <f t="shared" si="22"/>
        <v>0.34299999999999997</v>
      </c>
      <c r="N76" s="142">
        <f t="shared" si="23"/>
        <v>5.8392917943479727E-2</v>
      </c>
      <c r="O76" s="252" t="s">
        <v>385</v>
      </c>
      <c r="P76" s="121"/>
    </row>
    <row r="77" spans="1:16" s="132" customFormat="1" ht="16.5" thickBot="1">
      <c r="A77" s="158" t="s">
        <v>561</v>
      </c>
      <c r="B77" s="159" t="s">
        <v>562</v>
      </c>
      <c r="C77" s="160" t="s">
        <v>476</v>
      </c>
      <c r="D77" s="136">
        <v>0</v>
      </c>
      <c r="E77" s="136">
        <v>0</v>
      </c>
      <c r="F77" s="139">
        <v>1.3049999999999999</v>
      </c>
      <c r="G77" s="154">
        <v>0.61699999999999999</v>
      </c>
      <c r="H77" s="154">
        <v>0.57999999999999996</v>
      </c>
      <c r="I77" s="154">
        <v>0.92700000000000005</v>
      </c>
      <c r="J77" s="154">
        <f>0.652*2+0.058</f>
        <v>1.3620000000000001</v>
      </c>
      <c r="K77" s="139">
        <v>1.3049999999999999</v>
      </c>
      <c r="L77" s="139">
        <f t="shared" si="12"/>
        <v>1.3049999999999999</v>
      </c>
      <c r="M77" s="141">
        <f t="shared" si="22"/>
        <v>5.7000000000000162E-2</v>
      </c>
      <c r="N77" s="142">
        <f t="shared" si="23"/>
        <v>4.3678160919540354E-2</v>
      </c>
      <c r="O77" s="252" t="s">
        <v>385</v>
      </c>
      <c r="P77" s="121"/>
    </row>
    <row r="78" spans="1:16" s="132" customFormat="1">
      <c r="A78" s="213" t="s">
        <v>563</v>
      </c>
      <c r="B78" s="214" t="s">
        <v>564</v>
      </c>
      <c r="C78" s="215" t="s">
        <v>476</v>
      </c>
      <c r="D78" s="226"/>
      <c r="E78" s="227"/>
      <c r="F78" s="226"/>
      <c r="G78" s="226"/>
      <c r="H78" s="228"/>
      <c r="I78" s="226"/>
      <c r="J78" s="228"/>
      <c r="K78" s="228"/>
      <c r="L78" s="228"/>
      <c r="M78" s="228"/>
      <c r="N78" s="228"/>
      <c r="O78" s="257"/>
      <c r="P78" s="121"/>
    </row>
    <row r="79" spans="1:16" s="132" customFormat="1">
      <c r="A79" s="133" t="s">
        <v>565</v>
      </c>
      <c r="B79" s="134" t="s">
        <v>566</v>
      </c>
      <c r="C79" s="135" t="s">
        <v>476</v>
      </c>
      <c r="D79" s="139">
        <v>2.4820000000000002</v>
      </c>
      <c r="E79" s="154">
        <v>2.44</v>
      </c>
      <c r="F79" s="154">
        <v>3.6520000000000001</v>
      </c>
      <c r="G79" s="154">
        <v>0.78500000000000003</v>
      </c>
      <c r="H79" s="154">
        <v>0.72799999999999998</v>
      </c>
      <c r="I79" s="154">
        <v>1.2729999999999999</v>
      </c>
      <c r="J79" s="154">
        <f>1.407+1.703+0.054+0.378</f>
        <v>3.5420000000000003</v>
      </c>
      <c r="K79" s="139">
        <v>3.266</v>
      </c>
      <c r="L79" s="154">
        <f>K79</f>
        <v>3.266</v>
      </c>
      <c r="M79" s="141">
        <f>J79-F79</f>
        <v>-0.10999999999999988</v>
      </c>
      <c r="N79" s="142">
        <f>M79/F79</f>
        <v>-3.0120481927710809E-2</v>
      </c>
      <c r="O79" s="252" t="s">
        <v>385</v>
      </c>
      <c r="P79" s="121"/>
    </row>
    <row r="80" spans="1:16" s="132" customFormat="1">
      <c r="A80" s="133" t="s">
        <v>567</v>
      </c>
      <c r="B80" s="134" t="s">
        <v>568</v>
      </c>
      <c r="C80" s="135" t="s">
        <v>476</v>
      </c>
      <c r="D80" s="136">
        <v>0</v>
      </c>
      <c r="E80" s="136">
        <v>0</v>
      </c>
      <c r="F80" s="136">
        <v>0</v>
      </c>
      <c r="G80" s="136"/>
      <c r="H80" s="136"/>
      <c r="I80" s="136"/>
      <c r="J80" s="136"/>
      <c r="K80" s="136">
        <v>0</v>
      </c>
      <c r="L80" s="136">
        <v>0</v>
      </c>
      <c r="M80" s="136"/>
      <c r="N80" s="136"/>
      <c r="O80" s="144"/>
      <c r="P80" s="121"/>
    </row>
    <row r="81" spans="1:16" s="132" customFormat="1" ht="16.5" thickBot="1">
      <c r="A81" s="145" t="s">
        <v>569</v>
      </c>
      <c r="B81" s="146" t="s">
        <v>570</v>
      </c>
      <c r="C81" s="147" t="s">
        <v>476</v>
      </c>
      <c r="D81" s="161">
        <v>0</v>
      </c>
      <c r="E81" s="161">
        <v>0</v>
      </c>
      <c r="F81" s="161">
        <v>0</v>
      </c>
      <c r="G81" s="161"/>
      <c r="H81" s="161"/>
      <c r="I81" s="161"/>
      <c r="J81" s="161"/>
      <c r="K81" s="161">
        <v>0</v>
      </c>
      <c r="L81" s="161">
        <v>0</v>
      </c>
      <c r="M81" s="161"/>
      <c r="N81" s="161"/>
      <c r="O81" s="258"/>
      <c r="P81" s="121"/>
    </row>
    <row r="82" spans="1:16" s="132" customFormat="1">
      <c r="A82" s="207" t="s">
        <v>571</v>
      </c>
      <c r="B82" s="208" t="s">
        <v>572</v>
      </c>
      <c r="C82" s="209" t="s">
        <v>476</v>
      </c>
      <c r="D82" s="210">
        <f>D24-D39</f>
        <v>-1.6239999999999952</v>
      </c>
      <c r="E82" s="210">
        <f>E24-E39</f>
        <v>8.5139999999999958</v>
      </c>
      <c r="F82" s="210">
        <f>F24-F39</f>
        <v>12.472000000000008</v>
      </c>
      <c r="G82" s="210">
        <f>G24-G39</f>
        <v>7.5189999999999984</v>
      </c>
      <c r="H82" s="210">
        <f t="shared" ref="H82:L82" si="24">H24-H39</f>
        <v>1.349000000000018</v>
      </c>
      <c r="I82" s="210">
        <f>I24-I39</f>
        <v>7.244000000000014</v>
      </c>
      <c r="J82" s="210">
        <f t="shared" ref="J82" si="25">J24-J39</f>
        <v>4.8910000000000053</v>
      </c>
      <c r="K82" s="210">
        <f t="shared" si="24"/>
        <v>8.5879999999999939</v>
      </c>
      <c r="L82" s="210">
        <f t="shared" si="24"/>
        <v>8.5879999999999939</v>
      </c>
      <c r="M82" s="250">
        <f t="shared" ref="M82" si="26">J82-F82</f>
        <v>-7.5810000000000031</v>
      </c>
      <c r="N82" s="251">
        <f t="shared" ref="N82" si="27">M82/F82</f>
        <v>-0.60784156510583687</v>
      </c>
      <c r="O82" s="255" t="s">
        <v>385</v>
      </c>
      <c r="P82" s="121"/>
    </row>
    <row r="83" spans="1:16" s="132" customFormat="1">
      <c r="A83" s="133" t="s">
        <v>573</v>
      </c>
      <c r="B83" s="134" t="s">
        <v>478</v>
      </c>
      <c r="C83" s="135" t="s">
        <v>476</v>
      </c>
      <c r="D83" s="136">
        <v>0</v>
      </c>
      <c r="E83" s="136">
        <v>0</v>
      </c>
      <c r="F83" s="136">
        <v>0</v>
      </c>
      <c r="G83" s="136"/>
      <c r="H83" s="136"/>
      <c r="I83" s="136"/>
      <c r="J83" s="136"/>
      <c r="K83" s="136">
        <v>0</v>
      </c>
      <c r="L83" s="136">
        <v>0</v>
      </c>
      <c r="M83" s="136"/>
      <c r="N83" s="136"/>
      <c r="O83" s="144"/>
      <c r="P83" s="121"/>
    </row>
    <row r="84" spans="1:16" s="132" customFormat="1" ht="31.5">
      <c r="A84" s="133" t="s">
        <v>574</v>
      </c>
      <c r="B84" s="178" t="s">
        <v>480</v>
      </c>
      <c r="C84" s="135" t="s">
        <v>476</v>
      </c>
      <c r="D84" s="136">
        <v>0</v>
      </c>
      <c r="E84" s="136">
        <v>0</v>
      </c>
      <c r="F84" s="136">
        <v>0</v>
      </c>
      <c r="G84" s="136"/>
      <c r="H84" s="136"/>
      <c r="I84" s="136"/>
      <c r="J84" s="136"/>
      <c r="K84" s="136">
        <v>0</v>
      </c>
      <c r="L84" s="136">
        <v>0</v>
      </c>
      <c r="M84" s="136"/>
      <c r="N84" s="136"/>
      <c r="O84" s="144"/>
      <c r="P84" s="121"/>
    </row>
    <row r="85" spans="1:16" s="132" customFormat="1" ht="31.5">
      <c r="A85" s="133" t="s">
        <v>575</v>
      </c>
      <c r="B85" s="178" t="s">
        <v>482</v>
      </c>
      <c r="C85" s="135" t="s">
        <v>476</v>
      </c>
      <c r="D85" s="136">
        <v>0</v>
      </c>
      <c r="E85" s="136">
        <v>0</v>
      </c>
      <c r="F85" s="136">
        <v>0</v>
      </c>
      <c r="G85" s="136"/>
      <c r="H85" s="136"/>
      <c r="I85" s="136"/>
      <c r="J85" s="136"/>
      <c r="K85" s="136">
        <v>0</v>
      </c>
      <c r="L85" s="136">
        <v>0</v>
      </c>
      <c r="M85" s="136"/>
      <c r="N85" s="136"/>
      <c r="O85" s="144"/>
      <c r="P85" s="121"/>
    </row>
    <row r="86" spans="1:16" s="132" customFormat="1" ht="31.5">
      <c r="A86" s="133" t="s">
        <v>576</v>
      </c>
      <c r="B86" s="178" t="s">
        <v>484</v>
      </c>
      <c r="C86" s="135" t="s">
        <v>476</v>
      </c>
      <c r="D86" s="136">
        <v>0</v>
      </c>
      <c r="E86" s="136">
        <v>0</v>
      </c>
      <c r="F86" s="136">
        <v>0</v>
      </c>
      <c r="G86" s="136"/>
      <c r="H86" s="136"/>
      <c r="I86" s="136"/>
      <c r="J86" s="136"/>
      <c r="K86" s="136">
        <v>0</v>
      </c>
      <c r="L86" s="136">
        <v>0</v>
      </c>
      <c r="M86" s="136"/>
      <c r="N86" s="136"/>
      <c r="O86" s="144"/>
      <c r="P86" s="121"/>
    </row>
    <row r="87" spans="1:16" s="132" customFormat="1">
      <c r="A87" s="133" t="s">
        <v>577</v>
      </c>
      <c r="B87" s="134" t="s">
        <v>485</v>
      </c>
      <c r="C87" s="135" t="s">
        <v>476</v>
      </c>
      <c r="D87" s="136">
        <v>0</v>
      </c>
      <c r="E87" s="136">
        <v>0</v>
      </c>
      <c r="F87" s="136">
        <v>0</v>
      </c>
      <c r="G87" s="136"/>
      <c r="H87" s="136"/>
      <c r="I87" s="136"/>
      <c r="J87" s="136"/>
      <c r="K87" s="136">
        <v>0</v>
      </c>
      <c r="L87" s="136">
        <v>0</v>
      </c>
      <c r="M87" s="136"/>
      <c r="N87" s="136"/>
      <c r="O87" s="144"/>
      <c r="P87" s="121"/>
    </row>
    <row r="88" spans="1:16" s="132" customFormat="1">
      <c r="A88" s="133" t="s">
        <v>578</v>
      </c>
      <c r="B88" s="134" t="s">
        <v>487</v>
      </c>
      <c r="C88" s="135" t="s">
        <v>476</v>
      </c>
      <c r="D88" s="139">
        <v>-1.5629999999999999</v>
      </c>
      <c r="E88" s="154">
        <v>7.41</v>
      </c>
      <c r="F88" s="153">
        <f>F30-F45</f>
        <v>12.899000000000015</v>
      </c>
      <c r="G88" s="153">
        <f>G30-G45</f>
        <v>7.1370000000000005</v>
      </c>
      <c r="H88" s="153">
        <f>H30-H45</f>
        <v>0.80900000000001171</v>
      </c>
      <c r="I88" s="153">
        <f>I30-I45</f>
        <v>7.0430000000000064</v>
      </c>
      <c r="J88" s="153">
        <f>J30-J45</f>
        <v>3.9950000000000045</v>
      </c>
      <c r="K88" s="162">
        <f>6.813+1</f>
        <v>7.8129999999999997</v>
      </c>
      <c r="L88" s="162">
        <f>K88</f>
        <v>7.8129999999999997</v>
      </c>
      <c r="M88" s="141">
        <f>J88-F88</f>
        <v>-8.9040000000000106</v>
      </c>
      <c r="N88" s="142">
        <f>M88/F88</f>
        <v>-0.6902860686874952</v>
      </c>
      <c r="O88" s="252" t="s">
        <v>385</v>
      </c>
      <c r="P88" s="121"/>
    </row>
    <row r="89" spans="1:16" s="132" customFormat="1">
      <c r="A89" s="133" t="s">
        <v>579</v>
      </c>
      <c r="B89" s="134" t="s">
        <v>488</v>
      </c>
      <c r="C89" s="135" t="s">
        <v>476</v>
      </c>
      <c r="D89" s="136">
        <v>0</v>
      </c>
      <c r="E89" s="136">
        <v>0</v>
      </c>
      <c r="F89" s="163">
        <v>0</v>
      </c>
      <c r="G89" s="163"/>
      <c r="H89" s="164">
        <f t="shared" ref="H89" si="28">F89</f>
        <v>0</v>
      </c>
      <c r="I89" s="163"/>
      <c r="J89" s="164">
        <f t="shared" ref="J89" si="29">H89</f>
        <v>0</v>
      </c>
      <c r="K89" s="136">
        <v>0</v>
      </c>
      <c r="L89" s="136">
        <v>0</v>
      </c>
      <c r="M89" s="136"/>
      <c r="N89" s="136"/>
      <c r="O89" s="144"/>
      <c r="P89" s="121"/>
    </row>
    <row r="90" spans="1:16" s="132" customFormat="1">
      <c r="A90" s="133" t="s">
        <v>580</v>
      </c>
      <c r="B90" s="134" t="s">
        <v>490</v>
      </c>
      <c r="C90" s="135" t="s">
        <v>476</v>
      </c>
      <c r="D90" s="139">
        <v>-0.64200000000000002</v>
      </c>
      <c r="E90" s="154">
        <v>-0.28799999999999998</v>
      </c>
      <c r="F90" s="153">
        <f>F32-F47</f>
        <v>-0.93500000000000005</v>
      </c>
      <c r="G90" s="153">
        <f>G32-G47</f>
        <v>-0.44599999999999995</v>
      </c>
      <c r="H90" s="153">
        <f>H32-H47</f>
        <v>-0.20800000000000002</v>
      </c>
      <c r="I90" s="153">
        <f>I32-I47</f>
        <v>-0.66700000000000004</v>
      </c>
      <c r="J90" s="153">
        <f>J32-J47</f>
        <v>-0.46600000000000008</v>
      </c>
      <c r="K90" s="155">
        <v>-0.89</v>
      </c>
      <c r="L90" s="155">
        <v>-0.89</v>
      </c>
      <c r="M90" s="141">
        <f>J90-F90</f>
        <v>0.46899999999999997</v>
      </c>
      <c r="N90" s="142">
        <f>M90/F90</f>
        <v>-0.50160427807486629</v>
      </c>
      <c r="O90" s="252" t="s">
        <v>385</v>
      </c>
      <c r="P90" s="121"/>
    </row>
    <row r="91" spans="1:16" s="132" customFormat="1">
      <c r="A91" s="133" t="s">
        <v>581</v>
      </c>
      <c r="B91" s="134" t="s">
        <v>491</v>
      </c>
      <c r="C91" s="135" t="s">
        <v>476</v>
      </c>
      <c r="D91" s="136">
        <v>0</v>
      </c>
      <c r="E91" s="136">
        <v>0</v>
      </c>
      <c r="F91" s="163">
        <v>0</v>
      </c>
      <c r="G91" s="163"/>
      <c r="H91" s="163"/>
      <c r="I91" s="163"/>
      <c r="J91" s="163"/>
      <c r="K91" s="136">
        <v>0</v>
      </c>
      <c r="L91" s="136">
        <v>0</v>
      </c>
      <c r="M91" s="136"/>
      <c r="N91" s="136"/>
      <c r="O91" s="144"/>
      <c r="P91" s="121"/>
    </row>
    <row r="92" spans="1:16" s="132" customFormat="1">
      <c r="A92" s="133" t="s">
        <v>582</v>
      </c>
      <c r="B92" s="134" t="s">
        <v>493</v>
      </c>
      <c r="C92" s="135" t="s">
        <v>476</v>
      </c>
      <c r="D92" s="136">
        <v>0</v>
      </c>
      <c r="E92" s="136">
        <v>0</v>
      </c>
      <c r="F92" s="163">
        <v>0</v>
      </c>
      <c r="G92" s="163"/>
      <c r="H92" s="163"/>
      <c r="I92" s="163"/>
      <c r="J92" s="163"/>
      <c r="K92" s="136">
        <v>0</v>
      </c>
      <c r="L92" s="136">
        <v>0</v>
      </c>
      <c r="M92" s="136"/>
      <c r="N92" s="136"/>
      <c r="O92" s="144"/>
      <c r="P92" s="121"/>
    </row>
    <row r="93" spans="1:16" s="132" customFormat="1" ht="31.5">
      <c r="A93" s="133" t="s">
        <v>583</v>
      </c>
      <c r="B93" s="178" t="s">
        <v>495</v>
      </c>
      <c r="C93" s="135" t="s">
        <v>476</v>
      </c>
      <c r="D93" s="136">
        <v>0</v>
      </c>
      <c r="E93" s="136">
        <v>0</v>
      </c>
      <c r="F93" s="163">
        <v>0</v>
      </c>
      <c r="G93" s="163"/>
      <c r="H93" s="163"/>
      <c r="I93" s="163"/>
      <c r="J93" s="163"/>
      <c r="K93" s="136">
        <v>0</v>
      </c>
      <c r="L93" s="136">
        <v>0</v>
      </c>
      <c r="M93" s="136"/>
      <c r="N93" s="136"/>
      <c r="O93" s="144"/>
      <c r="P93" s="121"/>
    </row>
    <row r="94" spans="1:16" s="132" customFormat="1">
      <c r="A94" s="133" t="s">
        <v>584</v>
      </c>
      <c r="B94" s="178" t="s">
        <v>497</v>
      </c>
      <c r="C94" s="135" t="s">
        <v>476</v>
      </c>
      <c r="D94" s="136">
        <v>0</v>
      </c>
      <c r="E94" s="136">
        <v>0</v>
      </c>
      <c r="F94" s="163">
        <v>0</v>
      </c>
      <c r="G94" s="163"/>
      <c r="H94" s="163"/>
      <c r="I94" s="163"/>
      <c r="J94" s="163"/>
      <c r="K94" s="136">
        <v>0</v>
      </c>
      <c r="L94" s="136">
        <v>0</v>
      </c>
      <c r="M94" s="136"/>
      <c r="N94" s="136"/>
      <c r="O94" s="144"/>
      <c r="P94" s="121"/>
    </row>
    <row r="95" spans="1:16" s="132" customFormat="1">
      <c r="A95" s="133" t="s">
        <v>585</v>
      </c>
      <c r="B95" s="134" t="s">
        <v>499</v>
      </c>
      <c r="C95" s="135" t="s">
        <v>476</v>
      </c>
      <c r="D95" s="136">
        <v>0</v>
      </c>
      <c r="E95" s="136">
        <v>0</v>
      </c>
      <c r="F95" s="163">
        <v>0</v>
      </c>
      <c r="G95" s="163"/>
      <c r="H95" s="163"/>
      <c r="I95" s="163"/>
      <c r="J95" s="163"/>
      <c r="K95" s="136">
        <v>0</v>
      </c>
      <c r="L95" s="136">
        <v>0</v>
      </c>
      <c r="M95" s="136"/>
      <c r="N95" s="136"/>
      <c r="O95" s="144"/>
      <c r="P95" s="121"/>
    </row>
    <row r="96" spans="1:16" s="132" customFormat="1">
      <c r="A96" s="133" t="s">
        <v>586</v>
      </c>
      <c r="B96" s="134" t="s">
        <v>501</v>
      </c>
      <c r="C96" s="135" t="s">
        <v>476</v>
      </c>
      <c r="D96" s="154">
        <v>0.58099999999999996</v>
      </c>
      <c r="E96" s="139">
        <v>1.3919999999999999</v>
      </c>
      <c r="F96" s="153">
        <f>F38-F53</f>
        <v>0.50800000000000001</v>
      </c>
      <c r="G96" s="153">
        <f>G38-G53</f>
        <v>0.82799999999999996</v>
      </c>
      <c r="H96" s="153">
        <f>H38-H53</f>
        <v>0.748</v>
      </c>
      <c r="I96" s="153">
        <f>I38-I53</f>
        <v>0.8680000000000001</v>
      </c>
      <c r="J96" s="153">
        <f>J38-J53</f>
        <v>1.3619999999999997</v>
      </c>
      <c r="K96" s="155">
        <f>K82-K88-K90</f>
        <v>1.6649999999999943</v>
      </c>
      <c r="L96" s="155">
        <f>K96</f>
        <v>1.6649999999999943</v>
      </c>
      <c r="M96" s="141">
        <f>J96-F96</f>
        <v>0.85399999999999965</v>
      </c>
      <c r="N96" s="142">
        <f>M96/F96</f>
        <v>1.6811023622047236</v>
      </c>
      <c r="O96" s="252" t="s">
        <v>385</v>
      </c>
      <c r="P96" s="121"/>
    </row>
    <row r="97" spans="1:16" s="132" customFormat="1">
      <c r="A97" s="219" t="s">
        <v>587</v>
      </c>
      <c r="B97" s="220" t="s">
        <v>588</v>
      </c>
      <c r="C97" s="221" t="s">
        <v>476</v>
      </c>
      <c r="D97" s="222">
        <f>D98-D104</f>
        <v>1.2050000000000001</v>
      </c>
      <c r="E97" s="222">
        <f t="shared" ref="E97:L97" si="30">E98-E104</f>
        <v>0.32200000000000273</v>
      </c>
      <c r="F97" s="225">
        <f t="shared" si="30"/>
        <v>-1.397</v>
      </c>
      <c r="G97" s="225">
        <f t="shared" si="30"/>
        <v>-0.623</v>
      </c>
      <c r="H97" s="225">
        <f t="shared" si="30"/>
        <v>2.0210000000000008</v>
      </c>
      <c r="I97" s="225">
        <f t="shared" ref="I97:J97" si="31">I98-I104</f>
        <v>-0.84499999999999997</v>
      </c>
      <c r="J97" s="225">
        <f t="shared" si="31"/>
        <v>-2.4179999999999993</v>
      </c>
      <c r="K97" s="225">
        <f t="shared" si="30"/>
        <v>-1.4490000000000001</v>
      </c>
      <c r="L97" s="225">
        <f t="shared" si="30"/>
        <v>-1.4490000000000001</v>
      </c>
      <c r="M97" s="250">
        <f t="shared" ref="M97" si="32">J97-F97</f>
        <v>-1.0209999999999992</v>
      </c>
      <c r="N97" s="251">
        <f t="shared" ref="N97" si="33">M97/F97</f>
        <v>0.73085182534001381</v>
      </c>
      <c r="O97" s="255" t="s">
        <v>385</v>
      </c>
      <c r="P97" s="121"/>
    </row>
    <row r="98" spans="1:16" s="132" customFormat="1">
      <c r="A98" s="133" t="s">
        <v>318</v>
      </c>
      <c r="B98" s="178" t="s">
        <v>589</v>
      </c>
      <c r="C98" s="135" t="s">
        <v>476</v>
      </c>
      <c r="D98" s="139">
        <v>4.5720000000000001</v>
      </c>
      <c r="E98" s="139">
        <f>28.856+0.07</f>
        <v>28.926000000000002</v>
      </c>
      <c r="F98" s="165">
        <f>F99+F100+F101+F102+F103</f>
        <v>0</v>
      </c>
      <c r="G98" s="165">
        <f>G99+G100+G101+G102+G103</f>
        <v>0</v>
      </c>
      <c r="H98" s="139">
        <f>H99+H100+H101+H103</f>
        <v>8.5150000000000006</v>
      </c>
      <c r="I98" s="165">
        <f>I99+I100+I101+I102+I103</f>
        <v>0</v>
      </c>
      <c r="J98" s="154">
        <f>J99+J100+J101+J103</f>
        <v>4.4890000000000008</v>
      </c>
      <c r="K98" s="165">
        <f t="shared" ref="K98:L98" si="34">K99+K100+K101+K102+K103</f>
        <v>0</v>
      </c>
      <c r="L98" s="165">
        <f t="shared" si="34"/>
        <v>0</v>
      </c>
      <c r="M98" s="141">
        <f t="shared" ref="M98:M103" si="35">J98-F98</f>
        <v>4.4890000000000008</v>
      </c>
      <c r="N98" s="142"/>
      <c r="O98" s="252" t="s">
        <v>385</v>
      </c>
      <c r="P98" s="121"/>
    </row>
    <row r="99" spans="1:16" s="132" customFormat="1">
      <c r="A99" s="133" t="s">
        <v>590</v>
      </c>
      <c r="B99" s="178" t="s">
        <v>591</v>
      </c>
      <c r="C99" s="135" t="s">
        <v>476</v>
      </c>
      <c r="D99" s="136">
        <v>0</v>
      </c>
      <c r="E99" s="136">
        <v>0</v>
      </c>
      <c r="F99" s="136">
        <v>0</v>
      </c>
      <c r="G99" s="136">
        <v>0</v>
      </c>
      <c r="H99" s="139">
        <v>0</v>
      </c>
      <c r="I99" s="136">
        <v>0</v>
      </c>
      <c r="J99" s="139">
        <v>0</v>
      </c>
      <c r="K99" s="136">
        <v>0</v>
      </c>
      <c r="L99" s="136">
        <v>0</v>
      </c>
      <c r="M99" s="141">
        <f t="shared" si="35"/>
        <v>0</v>
      </c>
      <c r="N99" s="142"/>
      <c r="O99" s="252" t="s">
        <v>385</v>
      </c>
      <c r="P99" s="121"/>
    </row>
    <row r="100" spans="1:16" s="132" customFormat="1">
      <c r="A100" s="133" t="s">
        <v>592</v>
      </c>
      <c r="B100" s="178" t="s">
        <v>593</v>
      </c>
      <c r="C100" s="135" t="s">
        <v>476</v>
      </c>
      <c r="D100" s="139">
        <v>4.2000000000000003E-2</v>
      </c>
      <c r="E100" s="154">
        <v>7.0000000000000007E-2</v>
      </c>
      <c r="F100" s="136">
        <v>0</v>
      </c>
      <c r="G100" s="136">
        <v>0</v>
      </c>
      <c r="H100" s="139">
        <v>0.06</v>
      </c>
      <c r="I100" s="136">
        <v>0</v>
      </c>
      <c r="J100" s="154">
        <v>0</v>
      </c>
      <c r="K100" s="136">
        <v>0</v>
      </c>
      <c r="L100" s="136">
        <v>0</v>
      </c>
      <c r="M100" s="141">
        <f t="shared" si="35"/>
        <v>0</v>
      </c>
      <c r="N100" s="142"/>
      <c r="O100" s="252" t="s">
        <v>385</v>
      </c>
      <c r="P100" s="121"/>
    </row>
    <row r="101" spans="1:16" s="132" customFormat="1">
      <c r="A101" s="133" t="s">
        <v>594</v>
      </c>
      <c r="B101" s="178" t="s">
        <v>595</v>
      </c>
      <c r="C101" s="135" t="s">
        <v>476</v>
      </c>
      <c r="D101" s="139">
        <v>1.6419999999999999</v>
      </c>
      <c r="E101" s="139">
        <v>20.515999999999998</v>
      </c>
      <c r="F101" s="136">
        <v>0</v>
      </c>
      <c r="G101" s="136">
        <v>0</v>
      </c>
      <c r="H101" s="139">
        <f>H102</f>
        <v>7.3570000000000002</v>
      </c>
      <c r="I101" s="136">
        <v>0</v>
      </c>
      <c r="J101" s="154">
        <f>J102</f>
        <v>4.2220000000000004</v>
      </c>
      <c r="K101" s="136">
        <v>0</v>
      </c>
      <c r="L101" s="136">
        <v>0</v>
      </c>
      <c r="M101" s="141">
        <f t="shared" si="35"/>
        <v>4.2220000000000004</v>
      </c>
      <c r="N101" s="142"/>
      <c r="O101" s="252" t="s">
        <v>385</v>
      </c>
      <c r="P101" s="121"/>
    </row>
    <row r="102" spans="1:16" s="132" customFormat="1">
      <c r="A102" s="133" t="s">
        <v>596</v>
      </c>
      <c r="B102" s="178" t="s">
        <v>597</v>
      </c>
      <c r="C102" s="135" t="s">
        <v>476</v>
      </c>
      <c r="D102" s="139">
        <v>1.6419999999999999</v>
      </c>
      <c r="E102" s="139">
        <v>20.515999999999998</v>
      </c>
      <c r="F102" s="136">
        <v>0</v>
      </c>
      <c r="G102" s="136">
        <v>0</v>
      </c>
      <c r="H102" s="139">
        <v>7.3570000000000002</v>
      </c>
      <c r="I102" s="136">
        <v>0</v>
      </c>
      <c r="J102" s="154">
        <v>4.2220000000000004</v>
      </c>
      <c r="K102" s="136">
        <v>0</v>
      </c>
      <c r="L102" s="136">
        <v>0</v>
      </c>
      <c r="M102" s="141">
        <f t="shared" si="35"/>
        <v>4.2220000000000004</v>
      </c>
      <c r="N102" s="142"/>
      <c r="O102" s="252" t="s">
        <v>385</v>
      </c>
      <c r="P102" s="121"/>
    </row>
    <row r="103" spans="1:16" s="132" customFormat="1">
      <c r="A103" s="133" t="s">
        <v>598</v>
      </c>
      <c r="B103" s="134" t="s">
        <v>599</v>
      </c>
      <c r="C103" s="135" t="s">
        <v>476</v>
      </c>
      <c r="D103" s="139">
        <f>D98-D100-D101</f>
        <v>2.8880000000000003</v>
      </c>
      <c r="E103" s="139">
        <f>E98-E100-E101</f>
        <v>8.3400000000000034</v>
      </c>
      <c r="F103" s="136">
        <v>0</v>
      </c>
      <c r="G103" s="136">
        <v>0</v>
      </c>
      <c r="H103" s="139">
        <v>1.0980000000000001</v>
      </c>
      <c r="I103" s="136">
        <v>0</v>
      </c>
      <c r="J103" s="139">
        <v>0.26700000000000002</v>
      </c>
      <c r="K103" s="136">
        <v>0</v>
      </c>
      <c r="L103" s="136">
        <v>0</v>
      </c>
      <c r="M103" s="141">
        <f t="shared" si="35"/>
        <v>0.26700000000000002</v>
      </c>
      <c r="N103" s="142"/>
      <c r="O103" s="252" t="s">
        <v>385</v>
      </c>
      <c r="P103" s="121"/>
    </row>
    <row r="104" spans="1:16" s="132" customFormat="1" ht="30">
      <c r="A104" s="133" t="s">
        <v>319</v>
      </c>
      <c r="B104" s="157" t="s">
        <v>556</v>
      </c>
      <c r="C104" s="135" t="s">
        <v>476</v>
      </c>
      <c r="D104" s="139">
        <v>3.367</v>
      </c>
      <c r="E104" s="139">
        <f>28.582+0.022</f>
        <v>28.603999999999999</v>
      </c>
      <c r="F104" s="139">
        <f>F105+F106+F107+F108+F109</f>
        <v>1.397</v>
      </c>
      <c r="G104" s="139">
        <f>G105+G106+G107+G108+G109</f>
        <v>0.623</v>
      </c>
      <c r="H104" s="139">
        <f>H105+H106+H107+H109</f>
        <v>6.4939999999999998</v>
      </c>
      <c r="I104" s="139">
        <f>I105+I106+I107+I108+I109</f>
        <v>0.84499999999999997</v>
      </c>
      <c r="J104" s="139">
        <f>J105+J106+J107+J109</f>
        <v>6.907</v>
      </c>
      <c r="K104" s="139">
        <f t="shared" ref="K104:L104" si="36">K105+K106+K107+K108+K109</f>
        <v>1.4490000000000001</v>
      </c>
      <c r="L104" s="139">
        <f t="shared" si="36"/>
        <v>1.4490000000000001</v>
      </c>
      <c r="M104" s="141">
        <f>J104-F104</f>
        <v>5.51</v>
      </c>
      <c r="N104" s="142">
        <f>M104/F104</f>
        <v>3.9441660701503221</v>
      </c>
      <c r="O104" s="252" t="s">
        <v>1202</v>
      </c>
      <c r="P104" s="121"/>
    </row>
    <row r="105" spans="1:16" s="132" customFormat="1">
      <c r="A105" s="133" t="s">
        <v>600</v>
      </c>
      <c r="B105" s="134" t="s">
        <v>601</v>
      </c>
      <c r="C105" s="135" t="s">
        <v>476</v>
      </c>
      <c r="D105" s="139">
        <v>0.77900000000000003</v>
      </c>
      <c r="E105" s="139">
        <v>0.55800000000000005</v>
      </c>
      <c r="F105" s="154">
        <v>1.196</v>
      </c>
      <c r="G105" s="139">
        <v>0.623</v>
      </c>
      <c r="H105" s="139">
        <v>0.27600000000000002</v>
      </c>
      <c r="I105" s="139">
        <v>0.84499999999999997</v>
      </c>
      <c r="J105" s="154">
        <f>0.772+0.03+0.003+0.03+0.14+0.107</f>
        <v>1.0820000000000001</v>
      </c>
      <c r="K105" s="154">
        <v>1.4490000000000001</v>
      </c>
      <c r="L105" s="154">
        <f>K105</f>
        <v>1.4490000000000001</v>
      </c>
      <c r="M105" s="141">
        <f>J105-F105</f>
        <v>-0.11399999999999988</v>
      </c>
      <c r="N105" s="142">
        <f>M105/F105</f>
        <v>-9.531772575250827E-2</v>
      </c>
      <c r="O105" s="252" t="s">
        <v>385</v>
      </c>
      <c r="P105" s="121"/>
    </row>
    <row r="106" spans="1:16" s="132" customFormat="1">
      <c r="A106" s="133" t="s">
        <v>602</v>
      </c>
      <c r="B106" s="134" t="s">
        <v>603</v>
      </c>
      <c r="C106" s="135" t="s">
        <v>476</v>
      </c>
      <c r="D106" s="139">
        <v>0</v>
      </c>
      <c r="E106" s="139">
        <v>2.1999999999999999E-2</v>
      </c>
      <c r="F106" s="136">
        <v>0</v>
      </c>
      <c r="G106" s="136">
        <v>0</v>
      </c>
      <c r="H106" s="136">
        <v>0</v>
      </c>
      <c r="I106" s="136">
        <v>0</v>
      </c>
      <c r="J106" s="154">
        <v>0.25900000000000001</v>
      </c>
      <c r="K106" s="136">
        <v>0</v>
      </c>
      <c r="L106" s="136">
        <v>0</v>
      </c>
      <c r="M106" s="141">
        <f t="shared" ref="M106:M110" si="37">J106-F106</f>
        <v>0.25900000000000001</v>
      </c>
      <c r="N106" s="142"/>
      <c r="O106" s="252" t="s">
        <v>385</v>
      </c>
      <c r="P106" s="121"/>
    </row>
    <row r="107" spans="1:16" s="132" customFormat="1">
      <c r="A107" s="133" t="s">
        <v>604</v>
      </c>
      <c r="B107" s="134" t="s">
        <v>605</v>
      </c>
      <c r="C107" s="135" t="s">
        <v>476</v>
      </c>
      <c r="D107" s="139">
        <v>1.6419999999999999</v>
      </c>
      <c r="E107" s="139">
        <f>E108</f>
        <v>24.030999999999999</v>
      </c>
      <c r="F107" s="136">
        <v>0</v>
      </c>
      <c r="G107" s="136">
        <v>0</v>
      </c>
      <c r="H107" s="139">
        <f>H108</f>
        <v>5.5860000000000003</v>
      </c>
      <c r="I107" s="136">
        <v>0</v>
      </c>
      <c r="J107" s="139">
        <f>J108</f>
        <v>4.3440000000000003</v>
      </c>
      <c r="K107" s="136">
        <v>0</v>
      </c>
      <c r="L107" s="136">
        <v>0</v>
      </c>
      <c r="M107" s="141">
        <f t="shared" si="37"/>
        <v>4.3440000000000003</v>
      </c>
      <c r="N107" s="142"/>
      <c r="O107" s="252" t="s">
        <v>385</v>
      </c>
      <c r="P107" s="121"/>
    </row>
    <row r="108" spans="1:16" s="132" customFormat="1">
      <c r="A108" s="133" t="s">
        <v>606</v>
      </c>
      <c r="B108" s="178" t="s">
        <v>607</v>
      </c>
      <c r="C108" s="135" t="s">
        <v>476</v>
      </c>
      <c r="D108" s="139">
        <v>1.6419999999999999</v>
      </c>
      <c r="E108" s="139">
        <v>24.030999999999999</v>
      </c>
      <c r="F108" s="136">
        <v>0</v>
      </c>
      <c r="G108" s="136">
        <v>0</v>
      </c>
      <c r="H108" s="139">
        <v>5.5860000000000003</v>
      </c>
      <c r="I108" s="136">
        <v>0</v>
      </c>
      <c r="J108" s="139">
        <v>4.3440000000000003</v>
      </c>
      <c r="K108" s="136">
        <v>0</v>
      </c>
      <c r="L108" s="136">
        <v>0</v>
      </c>
      <c r="M108" s="141">
        <f t="shared" si="37"/>
        <v>4.3440000000000003</v>
      </c>
      <c r="N108" s="142"/>
      <c r="O108" s="252" t="s">
        <v>385</v>
      </c>
      <c r="P108" s="121"/>
    </row>
    <row r="109" spans="1:16" s="132" customFormat="1" ht="20.25" customHeight="1">
      <c r="A109" s="133" t="s">
        <v>608</v>
      </c>
      <c r="B109" s="134" t="s">
        <v>609</v>
      </c>
      <c r="C109" s="135" t="s">
        <v>476</v>
      </c>
      <c r="D109" s="154">
        <f>D104-D105-D107</f>
        <v>0.94600000000000017</v>
      </c>
      <c r="E109" s="139">
        <f>E104-E105-E106-E107</f>
        <v>3.9930000000000021</v>
      </c>
      <c r="F109" s="139">
        <v>0.20100000000000001</v>
      </c>
      <c r="G109" s="139">
        <v>0</v>
      </c>
      <c r="H109" s="139">
        <f>0.606+0.026</f>
        <v>0.63200000000000001</v>
      </c>
      <c r="I109" s="139">
        <v>0</v>
      </c>
      <c r="J109" s="139">
        <f>1.772-0.55</f>
        <v>1.222</v>
      </c>
      <c r="K109" s="139">
        <v>0</v>
      </c>
      <c r="L109" s="139">
        <f t="shared" ref="L109" si="38">K109</f>
        <v>0</v>
      </c>
      <c r="M109" s="141">
        <f t="shared" si="37"/>
        <v>1.0209999999999999</v>
      </c>
      <c r="N109" s="142">
        <f t="shared" ref="N106:N110" si="39">M109/F109</f>
        <v>5.0796019900497509</v>
      </c>
      <c r="O109" s="252" t="s">
        <v>385</v>
      </c>
      <c r="P109" s="121"/>
    </row>
    <row r="110" spans="1:16" s="132" customFormat="1" ht="31.5">
      <c r="A110" s="219" t="s">
        <v>610</v>
      </c>
      <c r="B110" s="220" t="s">
        <v>611</v>
      </c>
      <c r="C110" s="221" t="s">
        <v>476</v>
      </c>
      <c r="D110" s="222">
        <v>-0.41899999999999998</v>
      </c>
      <c r="E110" s="225">
        <f>E82+E97</f>
        <v>8.8359999999999985</v>
      </c>
      <c r="F110" s="225">
        <f t="shared" ref="F110:L110" si="40">F82+F97</f>
        <v>11.075000000000008</v>
      </c>
      <c r="G110" s="225">
        <f t="shared" si="40"/>
        <v>6.8959999999999981</v>
      </c>
      <c r="H110" s="225">
        <f>H82+H97</f>
        <v>3.3700000000000188</v>
      </c>
      <c r="I110" s="225">
        <f t="shared" ref="I110" si="41">I82+I97</f>
        <v>6.3990000000000142</v>
      </c>
      <c r="J110" s="225">
        <f>J82+J97</f>
        <v>2.4730000000000061</v>
      </c>
      <c r="K110" s="225">
        <f t="shared" si="40"/>
        <v>7.138999999999994</v>
      </c>
      <c r="L110" s="225">
        <f t="shared" si="40"/>
        <v>7.138999999999994</v>
      </c>
      <c r="M110" s="250">
        <f t="shared" si="37"/>
        <v>-8.6020000000000021</v>
      </c>
      <c r="N110" s="251">
        <f t="shared" si="39"/>
        <v>-0.77670428893905152</v>
      </c>
      <c r="O110" s="255" t="s">
        <v>385</v>
      </c>
      <c r="P110" s="121"/>
    </row>
    <row r="111" spans="1:16" s="132" customFormat="1" ht="31.5">
      <c r="A111" s="133" t="s">
        <v>339</v>
      </c>
      <c r="B111" s="178" t="s">
        <v>612</v>
      </c>
      <c r="C111" s="135" t="s">
        <v>476</v>
      </c>
      <c r="D111" s="136">
        <v>0</v>
      </c>
      <c r="E111" s="136">
        <v>0</v>
      </c>
      <c r="F111" s="136">
        <v>0</v>
      </c>
      <c r="G111" s="136">
        <v>0</v>
      </c>
      <c r="H111" s="136">
        <v>0</v>
      </c>
      <c r="I111" s="136">
        <v>0</v>
      </c>
      <c r="J111" s="136">
        <v>0</v>
      </c>
      <c r="K111" s="136">
        <v>0</v>
      </c>
      <c r="L111" s="136">
        <v>0</v>
      </c>
      <c r="M111" s="136">
        <v>0</v>
      </c>
      <c r="N111" s="142"/>
      <c r="O111" s="144"/>
      <c r="P111" s="121"/>
    </row>
    <row r="112" spans="1:16" s="132" customFormat="1" ht="31.5">
      <c r="A112" s="133" t="s">
        <v>613</v>
      </c>
      <c r="B112" s="178" t="s">
        <v>480</v>
      </c>
      <c r="C112" s="135" t="s">
        <v>476</v>
      </c>
      <c r="D112" s="136">
        <v>0</v>
      </c>
      <c r="E112" s="136">
        <v>0</v>
      </c>
      <c r="F112" s="136">
        <v>0</v>
      </c>
      <c r="G112" s="136">
        <v>0</v>
      </c>
      <c r="H112" s="136">
        <v>0</v>
      </c>
      <c r="I112" s="136">
        <v>0</v>
      </c>
      <c r="J112" s="136">
        <v>0</v>
      </c>
      <c r="K112" s="136">
        <v>0</v>
      </c>
      <c r="L112" s="136">
        <v>0</v>
      </c>
      <c r="M112" s="136">
        <v>0</v>
      </c>
      <c r="N112" s="142"/>
      <c r="O112" s="144"/>
      <c r="P112" s="121"/>
    </row>
    <row r="113" spans="1:16" s="132" customFormat="1" ht="31.5">
      <c r="A113" s="133" t="s">
        <v>614</v>
      </c>
      <c r="B113" s="178" t="s">
        <v>482</v>
      </c>
      <c r="C113" s="135" t="s">
        <v>476</v>
      </c>
      <c r="D113" s="136">
        <v>0</v>
      </c>
      <c r="E113" s="136">
        <v>0</v>
      </c>
      <c r="F113" s="136">
        <v>0</v>
      </c>
      <c r="G113" s="136">
        <v>0</v>
      </c>
      <c r="H113" s="136">
        <v>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42"/>
      <c r="O113" s="144"/>
      <c r="P113" s="121"/>
    </row>
    <row r="114" spans="1:16" s="132" customFormat="1" ht="31.5">
      <c r="A114" s="133" t="s">
        <v>615</v>
      </c>
      <c r="B114" s="178" t="s">
        <v>484</v>
      </c>
      <c r="C114" s="135" t="s">
        <v>476</v>
      </c>
      <c r="D114" s="136">
        <v>0</v>
      </c>
      <c r="E114" s="136">
        <v>0</v>
      </c>
      <c r="F114" s="136">
        <v>0</v>
      </c>
      <c r="G114" s="136">
        <v>0</v>
      </c>
      <c r="H114" s="136">
        <v>0</v>
      </c>
      <c r="I114" s="136">
        <v>0</v>
      </c>
      <c r="J114" s="136">
        <v>0</v>
      </c>
      <c r="K114" s="136">
        <v>0</v>
      </c>
      <c r="L114" s="136">
        <v>0</v>
      </c>
      <c r="M114" s="136">
        <v>0</v>
      </c>
      <c r="N114" s="142"/>
      <c r="O114" s="144"/>
      <c r="P114" s="121"/>
    </row>
    <row r="115" spans="1:16" s="132" customFormat="1">
      <c r="A115" s="133" t="s">
        <v>340</v>
      </c>
      <c r="B115" s="134" t="s">
        <v>485</v>
      </c>
      <c r="C115" s="135" t="s">
        <v>476</v>
      </c>
      <c r="D115" s="136">
        <v>0</v>
      </c>
      <c r="E115" s="136">
        <v>0</v>
      </c>
      <c r="F115" s="136">
        <v>0</v>
      </c>
      <c r="G115" s="136">
        <v>0</v>
      </c>
      <c r="H115" s="136">
        <v>0</v>
      </c>
      <c r="I115" s="136">
        <v>0</v>
      </c>
      <c r="J115" s="136">
        <v>0</v>
      </c>
      <c r="K115" s="136">
        <v>0</v>
      </c>
      <c r="L115" s="136">
        <v>0</v>
      </c>
      <c r="M115" s="136">
        <v>0</v>
      </c>
      <c r="N115" s="142"/>
      <c r="O115" s="144"/>
      <c r="P115" s="121"/>
    </row>
    <row r="116" spans="1:16" s="132" customFormat="1">
      <c r="A116" s="133" t="s">
        <v>341</v>
      </c>
      <c r="B116" s="134" t="s">
        <v>487</v>
      </c>
      <c r="C116" s="135" t="s">
        <v>476</v>
      </c>
      <c r="D116" s="139">
        <v>-2.7280000000000002</v>
      </c>
      <c r="E116" s="139">
        <v>7.6289999999999996</v>
      </c>
      <c r="F116" s="154">
        <f t="shared" ref="F116:K116" si="42">F110-F118-F124</f>
        <v>11.703000000000008</v>
      </c>
      <c r="G116" s="154">
        <f t="shared" si="42"/>
        <v>6.5139999999999976</v>
      </c>
      <c r="H116" s="154">
        <f t="shared" si="42"/>
        <v>1.8490000000000189</v>
      </c>
      <c r="I116" s="154">
        <f t="shared" si="42"/>
        <v>6.1980000000000137</v>
      </c>
      <c r="J116" s="154">
        <v>1.653</v>
      </c>
      <c r="K116" s="154">
        <f t="shared" si="42"/>
        <v>5.96</v>
      </c>
      <c r="L116" s="139">
        <v>0.84599999999999997</v>
      </c>
      <c r="M116" s="141">
        <f t="shared" ref="M116:M118" si="43">J116-F116</f>
        <v>-10.050000000000008</v>
      </c>
      <c r="N116" s="142">
        <f t="shared" ref="N116:N118" si="44">M116/F116</f>
        <v>-0.85875416559856455</v>
      </c>
      <c r="O116" s="252" t="s">
        <v>385</v>
      </c>
      <c r="P116" s="121"/>
    </row>
    <row r="117" spans="1:16" s="132" customFormat="1">
      <c r="A117" s="133" t="s">
        <v>342</v>
      </c>
      <c r="B117" s="134" t="s">
        <v>488</v>
      </c>
      <c r="C117" s="135" t="s">
        <v>476</v>
      </c>
      <c r="D117" s="136">
        <v>0</v>
      </c>
      <c r="E117" s="136">
        <v>0</v>
      </c>
      <c r="F117" s="136">
        <v>0</v>
      </c>
      <c r="G117" s="136"/>
      <c r="H117" s="139">
        <f>F117</f>
        <v>0</v>
      </c>
      <c r="I117" s="136"/>
      <c r="J117" s="139">
        <f>H117</f>
        <v>0</v>
      </c>
      <c r="K117" s="136">
        <v>0</v>
      </c>
      <c r="L117" s="136">
        <v>0</v>
      </c>
      <c r="M117" s="141">
        <f t="shared" si="43"/>
        <v>0</v>
      </c>
      <c r="N117" s="142"/>
      <c r="O117" s="252" t="s">
        <v>385</v>
      </c>
      <c r="P117" s="121"/>
    </row>
    <row r="118" spans="1:16" s="132" customFormat="1">
      <c r="A118" s="133" t="s">
        <v>343</v>
      </c>
      <c r="B118" s="134" t="s">
        <v>490</v>
      </c>
      <c r="C118" s="135" t="s">
        <v>476</v>
      </c>
      <c r="D118" s="139">
        <v>-0.64200000000000002</v>
      </c>
      <c r="E118" s="154">
        <v>-0.28799999999999998</v>
      </c>
      <c r="F118" s="155">
        <f>F90</f>
        <v>-0.93500000000000005</v>
      </c>
      <c r="G118" s="155">
        <f>G90</f>
        <v>-0.44599999999999995</v>
      </c>
      <c r="H118" s="155">
        <f>H90</f>
        <v>-0.20800000000000002</v>
      </c>
      <c r="I118" s="155">
        <f>I90</f>
        <v>-0.66700000000000004</v>
      </c>
      <c r="J118" s="155">
        <v>-0.47</v>
      </c>
      <c r="K118" s="155">
        <v>-0.38600000000000007</v>
      </c>
      <c r="L118" s="155">
        <v>-0.38600000000000007</v>
      </c>
      <c r="M118" s="141">
        <f t="shared" si="43"/>
        <v>0.46500000000000008</v>
      </c>
      <c r="N118" s="142">
        <f t="shared" si="44"/>
        <v>-0.49732620320855619</v>
      </c>
      <c r="O118" s="252" t="s">
        <v>385</v>
      </c>
      <c r="P118" s="121"/>
    </row>
    <row r="119" spans="1:16" s="132" customFormat="1">
      <c r="A119" s="133" t="s">
        <v>344</v>
      </c>
      <c r="B119" s="134" t="s">
        <v>491</v>
      </c>
      <c r="C119" s="135" t="s">
        <v>476</v>
      </c>
      <c r="D119" s="136">
        <v>0</v>
      </c>
      <c r="E119" s="136">
        <v>0</v>
      </c>
      <c r="F119" s="136">
        <v>0</v>
      </c>
      <c r="G119" s="136">
        <v>0</v>
      </c>
      <c r="H119" s="139">
        <f>F119</f>
        <v>0</v>
      </c>
      <c r="I119" s="136">
        <v>0</v>
      </c>
      <c r="J119" s="139">
        <f>H119</f>
        <v>0</v>
      </c>
      <c r="K119" s="136">
        <v>0</v>
      </c>
      <c r="L119" s="136">
        <v>0</v>
      </c>
      <c r="M119" s="141"/>
      <c r="N119" s="142"/>
      <c r="O119" s="144"/>
      <c r="P119" s="121"/>
    </row>
    <row r="120" spans="1:16" s="132" customFormat="1">
      <c r="A120" s="133" t="s">
        <v>345</v>
      </c>
      <c r="B120" s="134" t="s">
        <v>493</v>
      </c>
      <c r="C120" s="135" t="s">
        <v>476</v>
      </c>
      <c r="D120" s="136">
        <v>0</v>
      </c>
      <c r="E120" s="136">
        <v>0</v>
      </c>
      <c r="F120" s="136">
        <v>0</v>
      </c>
      <c r="G120" s="136">
        <v>0</v>
      </c>
      <c r="H120" s="139">
        <f>F120</f>
        <v>0</v>
      </c>
      <c r="I120" s="136">
        <v>0</v>
      </c>
      <c r="J120" s="139">
        <f>H120</f>
        <v>0</v>
      </c>
      <c r="K120" s="136">
        <v>0</v>
      </c>
      <c r="L120" s="136">
        <v>0</v>
      </c>
      <c r="M120" s="141"/>
      <c r="N120" s="142"/>
      <c r="O120" s="144"/>
      <c r="P120" s="121"/>
    </row>
    <row r="121" spans="1:16" s="132" customFormat="1" ht="31.5">
      <c r="A121" s="133" t="s">
        <v>346</v>
      </c>
      <c r="B121" s="178" t="s">
        <v>495</v>
      </c>
      <c r="C121" s="135" t="s">
        <v>476</v>
      </c>
      <c r="D121" s="136">
        <v>0</v>
      </c>
      <c r="E121" s="136">
        <v>0</v>
      </c>
      <c r="F121" s="136">
        <v>0</v>
      </c>
      <c r="G121" s="136">
        <v>0</v>
      </c>
      <c r="H121" s="139">
        <f>F121</f>
        <v>0</v>
      </c>
      <c r="I121" s="136">
        <v>0</v>
      </c>
      <c r="J121" s="139">
        <f>H121</f>
        <v>0</v>
      </c>
      <c r="K121" s="136">
        <v>0</v>
      </c>
      <c r="L121" s="136">
        <v>0</v>
      </c>
      <c r="M121" s="141"/>
      <c r="N121" s="142"/>
      <c r="O121" s="144"/>
      <c r="P121" s="121"/>
    </row>
    <row r="122" spans="1:16" s="132" customFormat="1">
      <c r="A122" s="133" t="s">
        <v>616</v>
      </c>
      <c r="B122" s="134" t="s">
        <v>497</v>
      </c>
      <c r="C122" s="135" t="s">
        <v>476</v>
      </c>
      <c r="D122" s="136">
        <v>0</v>
      </c>
      <c r="E122" s="136">
        <v>0</v>
      </c>
      <c r="F122" s="136">
        <v>0</v>
      </c>
      <c r="G122" s="136">
        <v>0</v>
      </c>
      <c r="H122" s="139">
        <f>F122</f>
        <v>0</v>
      </c>
      <c r="I122" s="136">
        <v>0</v>
      </c>
      <c r="J122" s="139">
        <f>H122</f>
        <v>0</v>
      </c>
      <c r="K122" s="136">
        <v>0</v>
      </c>
      <c r="L122" s="136">
        <v>0</v>
      </c>
      <c r="M122" s="141"/>
      <c r="N122" s="142"/>
      <c r="O122" s="144"/>
      <c r="P122" s="121"/>
    </row>
    <row r="123" spans="1:16" s="132" customFormat="1">
      <c r="A123" s="133" t="s">
        <v>617</v>
      </c>
      <c r="B123" s="134" t="s">
        <v>499</v>
      </c>
      <c r="C123" s="135" t="s">
        <v>476</v>
      </c>
      <c r="D123" s="136">
        <v>0</v>
      </c>
      <c r="E123" s="136">
        <v>0</v>
      </c>
      <c r="F123" s="136">
        <v>0</v>
      </c>
      <c r="G123" s="136">
        <v>0</v>
      </c>
      <c r="H123" s="139">
        <f>F123</f>
        <v>0</v>
      </c>
      <c r="I123" s="136">
        <v>0</v>
      </c>
      <c r="J123" s="139">
        <f>H123</f>
        <v>0</v>
      </c>
      <c r="K123" s="136">
        <v>0</v>
      </c>
      <c r="L123" s="136">
        <v>0</v>
      </c>
      <c r="M123" s="136"/>
      <c r="N123" s="136"/>
      <c r="O123" s="144"/>
      <c r="P123" s="121"/>
    </row>
    <row r="124" spans="1:16" s="132" customFormat="1">
      <c r="A124" s="133" t="s">
        <v>347</v>
      </c>
      <c r="B124" s="134" t="s">
        <v>501</v>
      </c>
      <c r="C124" s="135" t="s">
        <v>476</v>
      </c>
      <c r="D124" s="139">
        <v>2.9510000000000001</v>
      </c>
      <c r="E124" s="154">
        <v>1.4950000000000001</v>
      </c>
      <c r="F124" s="154">
        <f>F96-F109</f>
        <v>0.307</v>
      </c>
      <c r="G124" s="154">
        <f>G96</f>
        <v>0.82799999999999996</v>
      </c>
      <c r="H124" s="154">
        <v>1.7290000000000001</v>
      </c>
      <c r="I124" s="154">
        <f>I96</f>
        <v>0.8680000000000001</v>
      </c>
      <c r="J124" s="154">
        <f>J110-J116-J118</f>
        <v>1.290000000000006</v>
      </c>
      <c r="K124" s="154">
        <f>K96-0.1</f>
        <v>1.5649999999999942</v>
      </c>
      <c r="L124" s="139">
        <v>0.58799999999999997</v>
      </c>
      <c r="M124" s="141">
        <f>J124-F124</f>
        <v>0.98300000000000609</v>
      </c>
      <c r="N124" s="142">
        <f>M124/F124</f>
        <v>3.2019543973941569</v>
      </c>
      <c r="O124" s="252" t="s">
        <v>385</v>
      </c>
      <c r="P124" s="121"/>
    </row>
    <row r="125" spans="1:16" s="132" customFormat="1">
      <c r="A125" s="219" t="s">
        <v>618</v>
      </c>
      <c r="B125" s="220" t="s">
        <v>619</v>
      </c>
      <c r="C125" s="221" t="s">
        <v>476</v>
      </c>
      <c r="D125" s="222">
        <v>7.4999999999999997E-2</v>
      </c>
      <c r="E125" s="225">
        <v>1.9810000000000001</v>
      </c>
      <c r="F125" s="225">
        <f>F131+F133+F139</f>
        <v>1.8029999999999999</v>
      </c>
      <c r="G125" s="225">
        <f>G131+G133+G139</f>
        <v>1.5038000000000002</v>
      </c>
      <c r="H125" s="225">
        <f>H131+H133+H139</f>
        <v>0.74</v>
      </c>
      <c r="I125" s="225">
        <f>I131+I133+I139</f>
        <v>1.4488000000000014</v>
      </c>
      <c r="J125" s="225">
        <f>J131+J133+J139</f>
        <v>0.66500000000000004</v>
      </c>
      <c r="K125" s="222">
        <f>ROUND((K110+K105)/0.8*0.2,3)</f>
        <v>2.1469999999999998</v>
      </c>
      <c r="L125" s="222">
        <f>K125</f>
        <v>2.1469999999999998</v>
      </c>
      <c r="M125" s="250">
        <f t="shared" ref="M125" si="45">J125-F125</f>
        <v>-1.1379999999999999</v>
      </c>
      <c r="N125" s="251">
        <f t="shared" ref="N125" si="46">M125/F125</f>
        <v>-0.63117027176927343</v>
      </c>
      <c r="O125" s="255" t="s">
        <v>385</v>
      </c>
      <c r="P125" s="121"/>
    </row>
    <row r="126" spans="1:16" s="132" customFormat="1">
      <c r="A126" s="133" t="s">
        <v>354</v>
      </c>
      <c r="B126" s="134" t="s">
        <v>478</v>
      </c>
      <c r="C126" s="135" t="s">
        <v>476</v>
      </c>
      <c r="D126" s="136">
        <v>0</v>
      </c>
      <c r="E126" s="136">
        <v>0</v>
      </c>
      <c r="F126" s="136">
        <v>0</v>
      </c>
      <c r="G126" s="136">
        <v>0</v>
      </c>
      <c r="H126" s="139">
        <f>F126</f>
        <v>0</v>
      </c>
      <c r="I126" s="136">
        <v>0</v>
      </c>
      <c r="J126" s="139">
        <f>H126</f>
        <v>0</v>
      </c>
      <c r="K126" s="136">
        <v>0</v>
      </c>
      <c r="L126" s="136">
        <v>0</v>
      </c>
      <c r="M126" s="136"/>
      <c r="N126" s="136"/>
      <c r="O126" s="144"/>
      <c r="P126" s="121"/>
    </row>
    <row r="127" spans="1:16" s="132" customFormat="1" ht="31.5">
      <c r="A127" s="133" t="s">
        <v>620</v>
      </c>
      <c r="B127" s="178" t="s">
        <v>480</v>
      </c>
      <c r="C127" s="135" t="s">
        <v>476</v>
      </c>
      <c r="D127" s="136">
        <v>0</v>
      </c>
      <c r="E127" s="136">
        <v>0</v>
      </c>
      <c r="F127" s="136">
        <v>0</v>
      </c>
      <c r="G127" s="136">
        <v>0</v>
      </c>
      <c r="H127" s="139">
        <f>F127</f>
        <v>0</v>
      </c>
      <c r="I127" s="136">
        <v>0</v>
      </c>
      <c r="J127" s="139">
        <f>H127</f>
        <v>0</v>
      </c>
      <c r="K127" s="136">
        <v>0</v>
      </c>
      <c r="L127" s="136">
        <v>0</v>
      </c>
      <c r="M127" s="136"/>
      <c r="N127" s="136"/>
      <c r="O127" s="144"/>
      <c r="P127" s="121"/>
    </row>
    <row r="128" spans="1:16" s="132" customFormat="1" ht="31.5">
      <c r="A128" s="133" t="s">
        <v>621</v>
      </c>
      <c r="B128" s="178" t="s">
        <v>482</v>
      </c>
      <c r="C128" s="135" t="s">
        <v>476</v>
      </c>
      <c r="D128" s="136">
        <v>0</v>
      </c>
      <c r="E128" s="136">
        <v>0</v>
      </c>
      <c r="F128" s="136">
        <v>0</v>
      </c>
      <c r="G128" s="136">
        <v>0</v>
      </c>
      <c r="H128" s="139">
        <f>F128</f>
        <v>0</v>
      </c>
      <c r="I128" s="136">
        <v>0</v>
      </c>
      <c r="J128" s="139">
        <f>H128</f>
        <v>0</v>
      </c>
      <c r="K128" s="136">
        <v>0</v>
      </c>
      <c r="L128" s="136">
        <v>0</v>
      </c>
      <c r="M128" s="136"/>
      <c r="N128" s="136"/>
      <c r="O128" s="144"/>
      <c r="P128" s="121"/>
    </row>
    <row r="129" spans="1:16" s="132" customFormat="1" ht="31.5">
      <c r="A129" s="133" t="s">
        <v>622</v>
      </c>
      <c r="B129" s="178" t="s">
        <v>484</v>
      </c>
      <c r="C129" s="135" t="s">
        <v>476</v>
      </c>
      <c r="D129" s="136">
        <v>0</v>
      </c>
      <c r="E129" s="136">
        <v>0</v>
      </c>
      <c r="F129" s="136">
        <v>0</v>
      </c>
      <c r="G129" s="136">
        <v>0</v>
      </c>
      <c r="H129" s="139">
        <f>F129</f>
        <v>0</v>
      </c>
      <c r="I129" s="136">
        <v>0</v>
      </c>
      <c r="J129" s="139">
        <f>H129</f>
        <v>0</v>
      </c>
      <c r="K129" s="136">
        <v>0</v>
      </c>
      <c r="L129" s="136">
        <v>0</v>
      </c>
      <c r="M129" s="136"/>
      <c r="N129" s="136"/>
      <c r="O129" s="144"/>
      <c r="P129" s="121"/>
    </row>
    <row r="130" spans="1:16" s="132" customFormat="1">
      <c r="A130" s="133" t="s">
        <v>355</v>
      </c>
      <c r="B130" s="157" t="s">
        <v>623</v>
      </c>
      <c r="C130" s="135" t="s">
        <v>476</v>
      </c>
      <c r="D130" s="136">
        <v>0</v>
      </c>
      <c r="E130" s="136">
        <v>0</v>
      </c>
      <c r="F130" s="136">
        <v>0</v>
      </c>
      <c r="G130" s="136">
        <v>0</v>
      </c>
      <c r="H130" s="139">
        <f>F130</f>
        <v>0</v>
      </c>
      <c r="I130" s="136">
        <v>0</v>
      </c>
      <c r="J130" s="139">
        <f>H130</f>
        <v>0</v>
      </c>
      <c r="K130" s="136">
        <v>0</v>
      </c>
      <c r="L130" s="136">
        <v>0</v>
      </c>
      <c r="M130" s="136"/>
      <c r="N130" s="136"/>
      <c r="O130" s="144"/>
      <c r="P130" s="121"/>
    </row>
    <row r="131" spans="1:16" s="132" customFormat="1">
      <c r="A131" s="133" t="s">
        <v>356</v>
      </c>
      <c r="B131" s="157" t="s">
        <v>624</v>
      </c>
      <c r="C131" s="135" t="s">
        <v>476</v>
      </c>
      <c r="D131" s="166">
        <v>0</v>
      </c>
      <c r="E131" s="139">
        <v>1.6559999999999999</v>
      </c>
      <c r="F131" s="154">
        <v>1.6559999999999999</v>
      </c>
      <c r="G131" s="154">
        <f>(G88+G90)*20%</f>
        <v>1.3382000000000003</v>
      </c>
      <c r="H131" s="139">
        <v>0.36899999999999999</v>
      </c>
      <c r="I131" s="154">
        <f>(I88+I90)*20%</f>
        <v>1.2752000000000014</v>
      </c>
      <c r="J131" s="154">
        <v>0.45500000000000002</v>
      </c>
      <c r="K131" s="139">
        <f>K125-K139</f>
        <v>1.7559999999999998</v>
      </c>
      <c r="L131" s="139">
        <f t="shared" ref="L131" si="47">L125-L139</f>
        <v>1.7559999999999998</v>
      </c>
      <c r="M131" s="141">
        <f>J131-F131</f>
        <v>-1.2009999999999998</v>
      </c>
      <c r="N131" s="142">
        <f>M131/F131</f>
        <v>-0.7252415458937197</v>
      </c>
      <c r="O131" s="252" t="s">
        <v>385</v>
      </c>
      <c r="P131" s="121"/>
    </row>
    <row r="132" spans="1:16" s="132" customFormat="1">
      <c r="A132" s="133" t="s">
        <v>357</v>
      </c>
      <c r="B132" s="157" t="s">
        <v>625</v>
      </c>
      <c r="C132" s="135" t="s">
        <v>476</v>
      </c>
      <c r="D132" s="167">
        <v>0</v>
      </c>
      <c r="E132" s="136">
        <v>0</v>
      </c>
      <c r="F132" s="136">
        <v>0</v>
      </c>
      <c r="G132" s="136">
        <v>0</v>
      </c>
      <c r="H132" s="139">
        <f t="shared" ref="H132:H138" si="48">F132</f>
        <v>0</v>
      </c>
      <c r="I132" s="136">
        <v>0</v>
      </c>
      <c r="J132" s="139">
        <f t="shared" ref="J132:J138" si="49">H132</f>
        <v>0</v>
      </c>
      <c r="K132" s="136">
        <v>0</v>
      </c>
      <c r="L132" s="136">
        <v>0</v>
      </c>
      <c r="M132" s="136"/>
      <c r="N132" s="136"/>
      <c r="O132" s="144"/>
      <c r="P132" s="121"/>
    </row>
    <row r="133" spans="1:16" s="132" customFormat="1">
      <c r="A133" s="133" t="s">
        <v>358</v>
      </c>
      <c r="B133" s="157" t="s">
        <v>626</v>
      </c>
      <c r="C133" s="135" t="s">
        <v>476</v>
      </c>
      <c r="D133" s="166">
        <v>0</v>
      </c>
      <c r="E133" s="139">
        <v>0</v>
      </c>
      <c r="F133" s="136">
        <v>0</v>
      </c>
      <c r="G133" s="136">
        <v>0</v>
      </c>
      <c r="H133" s="139">
        <f t="shared" si="48"/>
        <v>0</v>
      </c>
      <c r="I133" s="136">
        <v>0</v>
      </c>
      <c r="J133" s="139">
        <v>-2.7E-2</v>
      </c>
      <c r="K133" s="139">
        <v>0</v>
      </c>
      <c r="L133" s="139">
        <v>0</v>
      </c>
      <c r="M133" s="166"/>
      <c r="N133" s="166"/>
      <c r="O133" s="254"/>
      <c r="P133" s="121"/>
    </row>
    <row r="134" spans="1:16" s="132" customFormat="1">
      <c r="A134" s="133" t="s">
        <v>359</v>
      </c>
      <c r="B134" s="157" t="s">
        <v>627</v>
      </c>
      <c r="C134" s="135" t="s">
        <v>476</v>
      </c>
      <c r="D134" s="136">
        <v>0</v>
      </c>
      <c r="E134" s="136">
        <v>0</v>
      </c>
      <c r="F134" s="136">
        <v>0</v>
      </c>
      <c r="G134" s="136">
        <v>0</v>
      </c>
      <c r="H134" s="139">
        <f t="shared" si="48"/>
        <v>0</v>
      </c>
      <c r="I134" s="136">
        <v>0</v>
      </c>
      <c r="J134" s="139">
        <f t="shared" si="49"/>
        <v>0</v>
      </c>
      <c r="K134" s="136">
        <v>0</v>
      </c>
      <c r="L134" s="136">
        <v>0</v>
      </c>
      <c r="M134" s="136"/>
      <c r="N134" s="136"/>
      <c r="O134" s="144"/>
      <c r="P134" s="121"/>
    </row>
    <row r="135" spans="1:16" s="132" customFormat="1">
      <c r="A135" s="133" t="s">
        <v>628</v>
      </c>
      <c r="B135" s="157" t="s">
        <v>629</v>
      </c>
      <c r="C135" s="135" t="s">
        <v>476</v>
      </c>
      <c r="D135" s="136">
        <v>0</v>
      </c>
      <c r="E135" s="136">
        <v>0</v>
      </c>
      <c r="F135" s="136">
        <v>0</v>
      </c>
      <c r="G135" s="136">
        <v>0</v>
      </c>
      <c r="H135" s="139">
        <f t="shared" si="48"/>
        <v>0</v>
      </c>
      <c r="I135" s="136">
        <v>0</v>
      </c>
      <c r="J135" s="139">
        <f t="shared" si="49"/>
        <v>0</v>
      </c>
      <c r="K135" s="136">
        <v>0</v>
      </c>
      <c r="L135" s="136">
        <v>0</v>
      </c>
      <c r="M135" s="136"/>
      <c r="N135" s="136"/>
      <c r="O135" s="144"/>
      <c r="P135" s="121"/>
    </row>
    <row r="136" spans="1:16" s="132" customFormat="1" ht="31.5">
      <c r="A136" s="133" t="s">
        <v>630</v>
      </c>
      <c r="B136" s="157" t="s">
        <v>495</v>
      </c>
      <c r="C136" s="135" t="s">
        <v>476</v>
      </c>
      <c r="D136" s="136">
        <v>0</v>
      </c>
      <c r="E136" s="136">
        <v>0</v>
      </c>
      <c r="F136" s="136">
        <v>0</v>
      </c>
      <c r="G136" s="136">
        <v>0</v>
      </c>
      <c r="H136" s="139">
        <f t="shared" si="48"/>
        <v>0</v>
      </c>
      <c r="I136" s="136">
        <v>0</v>
      </c>
      <c r="J136" s="139">
        <f t="shared" si="49"/>
        <v>0</v>
      </c>
      <c r="K136" s="136">
        <v>0</v>
      </c>
      <c r="L136" s="136">
        <v>0</v>
      </c>
      <c r="M136" s="136"/>
      <c r="N136" s="136"/>
      <c r="O136" s="144"/>
      <c r="P136" s="121"/>
    </row>
    <row r="137" spans="1:16" s="132" customFormat="1">
      <c r="A137" s="133" t="s">
        <v>631</v>
      </c>
      <c r="B137" s="134" t="s">
        <v>632</v>
      </c>
      <c r="C137" s="135" t="s">
        <v>476</v>
      </c>
      <c r="D137" s="136">
        <v>0</v>
      </c>
      <c r="E137" s="136">
        <v>0</v>
      </c>
      <c r="F137" s="136">
        <v>0</v>
      </c>
      <c r="G137" s="136">
        <v>0</v>
      </c>
      <c r="H137" s="139">
        <f t="shared" si="48"/>
        <v>0</v>
      </c>
      <c r="I137" s="136">
        <v>0</v>
      </c>
      <c r="J137" s="139">
        <f t="shared" si="49"/>
        <v>0</v>
      </c>
      <c r="K137" s="136">
        <v>0</v>
      </c>
      <c r="L137" s="136">
        <v>0</v>
      </c>
      <c r="M137" s="136"/>
      <c r="N137" s="136"/>
      <c r="O137" s="144"/>
      <c r="P137" s="121"/>
    </row>
    <row r="138" spans="1:16" s="132" customFormat="1">
      <c r="A138" s="133" t="s">
        <v>633</v>
      </c>
      <c r="B138" s="134" t="s">
        <v>499</v>
      </c>
      <c r="C138" s="135" t="s">
        <v>476</v>
      </c>
      <c r="D138" s="136">
        <v>0</v>
      </c>
      <c r="E138" s="136">
        <v>0</v>
      </c>
      <c r="F138" s="136">
        <v>0</v>
      </c>
      <c r="G138" s="136">
        <v>0</v>
      </c>
      <c r="H138" s="139">
        <f t="shared" si="48"/>
        <v>0</v>
      </c>
      <c r="I138" s="136">
        <v>0</v>
      </c>
      <c r="J138" s="139">
        <f t="shared" si="49"/>
        <v>0</v>
      </c>
      <c r="K138" s="136">
        <v>0</v>
      </c>
      <c r="L138" s="136">
        <v>0</v>
      </c>
      <c r="M138" s="136"/>
      <c r="N138" s="136"/>
      <c r="O138" s="144"/>
      <c r="P138" s="121"/>
    </row>
    <row r="139" spans="1:16" s="132" customFormat="1">
      <c r="A139" s="133" t="s">
        <v>634</v>
      </c>
      <c r="B139" s="157" t="s">
        <v>635</v>
      </c>
      <c r="C139" s="135" t="s">
        <v>476</v>
      </c>
      <c r="D139" s="154">
        <v>7.4999999999999997E-2</v>
      </c>
      <c r="E139" s="139">
        <v>0.32500000000000001</v>
      </c>
      <c r="F139" s="139">
        <v>0.14699999999999999</v>
      </c>
      <c r="G139" s="154">
        <f t="shared" ref="G139" si="50">G96*20%</f>
        <v>0.1656</v>
      </c>
      <c r="H139" s="154">
        <v>0.371</v>
      </c>
      <c r="I139" s="154">
        <f>I124*20%</f>
        <v>0.17360000000000003</v>
      </c>
      <c r="J139" s="154">
        <v>0.23699999999999999</v>
      </c>
      <c r="K139" s="139">
        <f>ROUND(K124/0.8*0.2,3)</f>
        <v>0.39100000000000001</v>
      </c>
      <c r="L139" s="139">
        <f>K139</f>
        <v>0.39100000000000001</v>
      </c>
      <c r="M139" s="141">
        <f>J139-F139</f>
        <v>0.09</v>
      </c>
      <c r="N139" s="142">
        <f>M139/F139</f>
        <v>0.61224489795918369</v>
      </c>
      <c r="O139" s="252" t="s">
        <v>385</v>
      </c>
      <c r="P139" s="121"/>
    </row>
    <row r="140" spans="1:16" s="132" customFormat="1">
      <c r="A140" s="219" t="s">
        <v>636</v>
      </c>
      <c r="B140" s="220" t="s">
        <v>637</v>
      </c>
      <c r="C140" s="221" t="s">
        <v>476</v>
      </c>
      <c r="D140" s="222">
        <v>-0.49399999999999999</v>
      </c>
      <c r="E140" s="225">
        <f>E110-E125</f>
        <v>6.8549999999999986</v>
      </c>
      <c r="F140" s="225">
        <f t="shared" ref="F140:L140" si="51">F110-F125</f>
        <v>9.2720000000000091</v>
      </c>
      <c r="G140" s="225">
        <f t="shared" si="51"/>
        <v>5.3921999999999981</v>
      </c>
      <c r="H140" s="225">
        <f t="shared" si="51"/>
        <v>2.6300000000000185</v>
      </c>
      <c r="I140" s="225">
        <f t="shared" ref="I140:J140" si="52">I110-I125</f>
        <v>4.950200000000013</v>
      </c>
      <c r="J140" s="225">
        <f t="shared" si="52"/>
        <v>1.808000000000006</v>
      </c>
      <c r="K140" s="225">
        <f t="shared" si="51"/>
        <v>4.9919999999999938</v>
      </c>
      <c r="L140" s="225">
        <f t="shared" si="51"/>
        <v>4.9919999999999938</v>
      </c>
      <c r="M140" s="250">
        <f t="shared" ref="M140" si="53">J140-F140</f>
        <v>-7.4640000000000031</v>
      </c>
      <c r="N140" s="251">
        <f t="shared" ref="N140" si="54">M140/F140</f>
        <v>-0.80500431406384765</v>
      </c>
      <c r="O140" s="255" t="s">
        <v>385</v>
      </c>
      <c r="P140" s="121"/>
    </row>
    <row r="141" spans="1:16" s="132" customFormat="1">
      <c r="A141" s="133" t="s">
        <v>362</v>
      </c>
      <c r="B141" s="134" t="s">
        <v>478</v>
      </c>
      <c r="C141" s="135" t="s">
        <v>476</v>
      </c>
      <c r="D141" s="136">
        <v>0</v>
      </c>
      <c r="E141" s="136">
        <v>0</v>
      </c>
      <c r="F141" s="136">
        <v>0</v>
      </c>
      <c r="G141" s="136"/>
      <c r="H141" s="136"/>
      <c r="I141" s="136"/>
      <c r="J141" s="136"/>
      <c r="K141" s="136">
        <v>0</v>
      </c>
      <c r="L141" s="136">
        <v>0</v>
      </c>
      <c r="M141" s="136"/>
      <c r="N141" s="136"/>
      <c r="O141" s="144"/>
      <c r="P141" s="121"/>
    </row>
    <row r="142" spans="1:16" s="132" customFormat="1" ht="31.5">
      <c r="A142" s="133" t="s">
        <v>638</v>
      </c>
      <c r="B142" s="178" t="s">
        <v>480</v>
      </c>
      <c r="C142" s="135" t="s">
        <v>476</v>
      </c>
      <c r="D142" s="136">
        <v>0</v>
      </c>
      <c r="E142" s="136">
        <v>0</v>
      </c>
      <c r="F142" s="136">
        <v>0</v>
      </c>
      <c r="G142" s="136"/>
      <c r="H142" s="136"/>
      <c r="I142" s="136"/>
      <c r="J142" s="136"/>
      <c r="K142" s="136">
        <v>0</v>
      </c>
      <c r="L142" s="136">
        <v>0</v>
      </c>
      <c r="M142" s="136"/>
      <c r="N142" s="136"/>
      <c r="O142" s="144"/>
      <c r="P142" s="121"/>
    </row>
    <row r="143" spans="1:16" s="132" customFormat="1" ht="31.5">
      <c r="A143" s="133" t="s">
        <v>639</v>
      </c>
      <c r="B143" s="178" t="s">
        <v>482</v>
      </c>
      <c r="C143" s="135" t="s">
        <v>476</v>
      </c>
      <c r="D143" s="136">
        <v>0</v>
      </c>
      <c r="E143" s="136">
        <v>0</v>
      </c>
      <c r="F143" s="136">
        <v>0</v>
      </c>
      <c r="G143" s="136"/>
      <c r="H143" s="136"/>
      <c r="I143" s="136"/>
      <c r="J143" s="136"/>
      <c r="K143" s="136">
        <v>0</v>
      </c>
      <c r="L143" s="136">
        <v>0</v>
      </c>
      <c r="M143" s="136"/>
      <c r="N143" s="136"/>
      <c r="O143" s="144"/>
      <c r="P143" s="121"/>
    </row>
    <row r="144" spans="1:16" s="132" customFormat="1" ht="31.5">
      <c r="A144" s="133" t="s">
        <v>640</v>
      </c>
      <c r="B144" s="178" t="s">
        <v>484</v>
      </c>
      <c r="C144" s="135" t="s">
        <v>476</v>
      </c>
      <c r="D144" s="136">
        <v>0</v>
      </c>
      <c r="E144" s="136">
        <v>0</v>
      </c>
      <c r="F144" s="136">
        <v>0</v>
      </c>
      <c r="G144" s="136"/>
      <c r="H144" s="136"/>
      <c r="I144" s="136"/>
      <c r="J144" s="136"/>
      <c r="K144" s="136">
        <v>0</v>
      </c>
      <c r="L144" s="136">
        <v>0</v>
      </c>
      <c r="M144" s="136"/>
      <c r="N144" s="136"/>
      <c r="O144" s="144"/>
      <c r="P144" s="121"/>
    </row>
    <row r="145" spans="1:16" s="132" customFormat="1">
      <c r="A145" s="133" t="s">
        <v>363</v>
      </c>
      <c r="B145" s="134" t="s">
        <v>485</v>
      </c>
      <c r="C145" s="135" t="s">
        <v>476</v>
      </c>
      <c r="D145" s="136">
        <v>0</v>
      </c>
      <c r="E145" s="136">
        <v>0</v>
      </c>
      <c r="F145" s="136">
        <v>0</v>
      </c>
      <c r="G145" s="136"/>
      <c r="H145" s="136"/>
      <c r="I145" s="136"/>
      <c r="J145" s="136"/>
      <c r="K145" s="136">
        <v>0</v>
      </c>
      <c r="L145" s="136">
        <v>0</v>
      </c>
      <c r="M145" s="136"/>
      <c r="N145" s="136"/>
      <c r="O145" s="144"/>
      <c r="P145" s="121"/>
    </row>
    <row r="146" spans="1:16" s="132" customFormat="1">
      <c r="A146" s="133" t="s">
        <v>364</v>
      </c>
      <c r="B146" s="134" t="s">
        <v>487</v>
      </c>
      <c r="C146" s="135" t="s">
        <v>476</v>
      </c>
      <c r="D146" s="139">
        <v>-2.7280000000000002</v>
      </c>
      <c r="E146" s="139">
        <v>5.9729999999999999</v>
      </c>
      <c r="F146" s="154">
        <f>F140-F154-F148</f>
        <v>9.7660000000000089</v>
      </c>
      <c r="G146" s="154">
        <v>5.08</v>
      </c>
      <c r="H146" s="154">
        <v>1.48</v>
      </c>
      <c r="I146" s="154">
        <f>I116-I131</f>
        <v>4.9228000000000121</v>
      </c>
      <c r="J146" s="154">
        <f>J116-J131</f>
        <v>1.198</v>
      </c>
      <c r="K146" s="139">
        <v>4.8609999999999998</v>
      </c>
      <c r="L146" s="139">
        <f>K146</f>
        <v>4.8609999999999998</v>
      </c>
      <c r="M146" s="141">
        <f t="shared" ref="M146:M148" si="55">J146-F146</f>
        <v>-8.5680000000000085</v>
      </c>
      <c r="N146" s="142">
        <f t="shared" ref="N146:N148" si="56">M146/F146</f>
        <v>-0.87732951054679509</v>
      </c>
      <c r="O146" s="252" t="s">
        <v>385</v>
      </c>
      <c r="P146" s="121"/>
    </row>
    <row r="147" spans="1:16" s="132" customFormat="1">
      <c r="A147" s="133" t="s">
        <v>365</v>
      </c>
      <c r="B147" s="134" t="s">
        <v>488</v>
      </c>
      <c r="C147" s="135" t="s">
        <v>476</v>
      </c>
      <c r="D147" s="136">
        <v>0</v>
      </c>
      <c r="E147" s="136">
        <v>0</v>
      </c>
      <c r="F147" s="136">
        <v>0</v>
      </c>
      <c r="G147" s="136">
        <v>0</v>
      </c>
      <c r="H147" s="136">
        <v>0</v>
      </c>
      <c r="I147" s="136">
        <v>0</v>
      </c>
      <c r="J147" s="136">
        <v>0</v>
      </c>
      <c r="K147" s="136">
        <v>0</v>
      </c>
      <c r="L147" s="136">
        <v>0</v>
      </c>
      <c r="M147" s="141">
        <f t="shared" si="55"/>
        <v>0</v>
      </c>
      <c r="N147" s="142"/>
      <c r="O147" s="252" t="s">
        <v>385</v>
      </c>
      <c r="P147" s="121"/>
    </row>
    <row r="148" spans="1:16" s="132" customFormat="1">
      <c r="A148" s="133" t="s">
        <v>641</v>
      </c>
      <c r="B148" s="178" t="s">
        <v>490</v>
      </c>
      <c r="C148" s="135" t="s">
        <v>476</v>
      </c>
      <c r="D148" s="139">
        <v>-0.64200000000000002</v>
      </c>
      <c r="E148" s="139">
        <v>-0.28799999999999998</v>
      </c>
      <c r="F148" s="155">
        <f>F118</f>
        <v>-0.93500000000000005</v>
      </c>
      <c r="G148" s="155">
        <f>G118</f>
        <v>-0.44599999999999995</v>
      </c>
      <c r="H148" s="155">
        <f t="shared" ref="H148" si="57">H118</f>
        <v>-0.20800000000000002</v>
      </c>
      <c r="I148" s="155">
        <f>I118</f>
        <v>-0.66700000000000004</v>
      </c>
      <c r="J148" s="155">
        <f>J118-J133</f>
        <v>-0.44299999999999995</v>
      </c>
      <c r="K148" s="168">
        <v>0</v>
      </c>
      <c r="L148" s="139">
        <v>0</v>
      </c>
      <c r="M148" s="141">
        <f t="shared" si="55"/>
        <v>0.4920000000000001</v>
      </c>
      <c r="N148" s="142">
        <f t="shared" si="56"/>
        <v>-0.52620320855614977</v>
      </c>
      <c r="O148" s="252" t="s">
        <v>385</v>
      </c>
      <c r="P148" s="121"/>
    </row>
    <row r="149" spans="1:16" s="132" customFormat="1">
      <c r="A149" s="133" t="s">
        <v>642</v>
      </c>
      <c r="B149" s="134" t="s">
        <v>491</v>
      </c>
      <c r="C149" s="135" t="s">
        <v>476</v>
      </c>
      <c r="D149" s="136">
        <v>0</v>
      </c>
      <c r="E149" s="136">
        <v>0</v>
      </c>
      <c r="F149" s="136">
        <v>0</v>
      </c>
      <c r="G149" s="136">
        <v>0</v>
      </c>
      <c r="H149" s="136">
        <v>0</v>
      </c>
      <c r="I149" s="136">
        <v>0</v>
      </c>
      <c r="J149" s="136">
        <v>0</v>
      </c>
      <c r="K149" s="136">
        <v>0</v>
      </c>
      <c r="L149" s="136">
        <v>0</v>
      </c>
      <c r="M149" s="136"/>
      <c r="N149" s="136"/>
      <c r="O149" s="144"/>
      <c r="P149" s="121"/>
    </row>
    <row r="150" spans="1:16" s="132" customFormat="1">
      <c r="A150" s="133" t="s">
        <v>643</v>
      </c>
      <c r="B150" s="134" t="s">
        <v>493</v>
      </c>
      <c r="C150" s="135" t="s">
        <v>476</v>
      </c>
      <c r="D150" s="136">
        <v>0</v>
      </c>
      <c r="E150" s="136">
        <v>0</v>
      </c>
      <c r="F150" s="136">
        <v>0</v>
      </c>
      <c r="G150" s="136">
        <v>0</v>
      </c>
      <c r="H150" s="136">
        <v>0</v>
      </c>
      <c r="I150" s="136">
        <v>0</v>
      </c>
      <c r="J150" s="136">
        <v>0</v>
      </c>
      <c r="K150" s="136">
        <v>0</v>
      </c>
      <c r="L150" s="136">
        <v>0</v>
      </c>
      <c r="M150" s="136"/>
      <c r="N150" s="136"/>
      <c r="O150" s="144">
        <v>0</v>
      </c>
      <c r="P150" s="121"/>
    </row>
    <row r="151" spans="1:16" s="132" customFormat="1" ht="31.5">
      <c r="A151" s="133" t="s">
        <v>644</v>
      </c>
      <c r="B151" s="178" t="s">
        <v>495</v>
      </c>
      <c r="C151" s="135" t="s">
        <v>476</v>
      </c>
      <c r="D151" s="136">
        <v>0</v>
      </c>
      <c r="E151" s="136">
        <v>0</v>
      </c>
      <c r="F151" s="136">
        <v>0</v>
      </c>
      <c r="G151" s="136">
        <v>0</v>
      </c>
      <c r="H151" s="136">
        <v>0</v>
      </c>
      <c r="I151" s="136">
        <v>0</v>
      </c>
      <c r="J151" s="136">
        <v>0</v>
      </c>
      <c r="K151" s="136">
        <v>0</v>
      </c>
      <c r="L151" s="136">
        <v>0</v>
      </c>
      <c r="M151" s="136"/>
      <c r="N151" s="136"/>
      <c r="O151" s="144">
        <v>0</v>
      </c>
      <c r="P151" s="121"/>
    </row>
    <row r="152" spans="1:16" s="132" customFormat="1">
      <c r="A152" s="133" t="s">
        <v>645</v>
      </c>
      <c r="B152" s="134" t="s">
        <v>497</v>
      </c>
      <c r="C152" s="135" t="s">
        <v>476</v>
      </c>
      <c r="D152" s="136">
        <v>0</v>
      </c>
      <c r="E152" s="136">
        <v>0</v>
      </c>
      <c r="F152" s="136">
        <v>0</v>
      </c>
      <c r="G152" s="136">
        <v>0</v>
      </c>
      <c r="H152" s="136">
        <v>0</v>
      </c>
      <c r="I152" s="136">
        <v>0</v>
      </c>
      <c r="J152" s="136">
        <v>0</v>
      </c>
      <c r="K152" s="136">
        <v>0</v>
      </c>
      <c r="L152" s="136">
        <v>0</v>
      </c>
      <c r="M152" s="136"/>
      <c r="N152" s="136"/>
      <c r="O152" s="144">
        <v>0</v>
      </c>
      <c r="P152" s="121"/>
    </row>
    <row r="153" spans="1:16" s="132" customFormat="1">
      <c r="A153" s="133" t="s">
        <v>646</v>
      </c>
      <c r="B153" s="134" t="s">
        <v>499</v>
      </c>
      <c r="C153" s="135" t="s">
        <v>476</v>
      </c>
      <c r="D153" s="136">
        <v>0</v>
      </c>
      <c r="E153" s="136">
        <v>0</v>
      </c>
      <c r="F153" s="136">
        <v>0</v>
      </c>
      <c r="G153" s="136">
        <v>0</v>
      </c>
      <c r="H153" s="136">
        <v>0</v>
      </c>
      <c r="I153" s="136">
        <v>0</v>
      </c>
      <c r="J153" s="136">
        <v>0</v>
      </c>
      <c r="K153" s="136">
        <v>0</v>
      </c>
      <c r="L153" s="136">
        <v>0</v>
      </c>
      <c r="M153" s="136"/>
      <c r="N153" s="136"/>
      <c r="O153" s="144">
        <v>0</v>
      </c>
      <c r="P153" s="121"/>
    </row>
    <row r="154" spans="1:16" s="132" customFormat="1">
      <c r="A154" s="133" t="s">
        <v>647</v>
      </c>
      <c r="B154" s="134" t="s">
        <v>501</v>
      </c>
      <c r="C154" s="135" t="s">
        <v>476</v>
      </c>
      <c r="D154" s="139">
        <v>2.8759999999999999</v>
      </c>
      <c r="E154" s="154">
        <v>1.17</v>
      </c>
      <c r="F154" s="154">
        <v>0.441</v>
      </c>
      <c r="G154" s="154">
        <f>G140-G146-G148</f>
        <v>0.75819999999999799</v>
      </c>
      <c r="H154" s="154">
        <f>H140-H146-H148</f>
        <v>1.3580000000000185</v>
      </c>
      <c r="I154" s="154">
        <f>I140-I146-I148</f>
        <v>0.69440000000000102</v>
      </c>
      <c r="J154" s="154">
        <f>J124-J139</f>
        <v>1.0530000000000062</v>
      </c>
      <c r="K154" s="154">
        <f>K140-K146</f>
        <v>0.13099999999999401</v>
      </c>
      <c r="L154" s="154">
        <f>K154</f>
        <v>0.13099999999999401</v>
      </c>
      <c r="M154" s="141">
        <f t="shared" ref="M154" si="58">J154-F154</f>
        <v>0.61200000000000609</v>
      </c>
      <c r="N154" s="142">
        <f t="shared" ref="N154" si="59">M154/F154</f>
        <v>1.3877551020408301</v>
      </c>
      <c r="O154" s="252" t="s">
        <v>385</v>
      </c>
      <c r="P154" s="121"/>
    </row>
    <row r="155" spans="1:16" s="132" customFormat="1">
      <c r="A155" s="219" t="s">
        <v>648</v>
      </c>
      <c r="B155" s="220" t="s">
        <v>649</v>
      </c>
      <c r="C155" s="221" t="s">
        <v>476</v>
      </c>
      <c r="D155" s="229">
        <v>0</v>
      </c>
      <c r="E155" s="229">
        <v>0</v>
      </c>
      <c r="F155" s="229">
        <v>0</v>
      </c>
      <c r="G155" s="229">
        <v>0</v>
      </c>
      <c r="H155" s="229">
        <v>0</v>
      </c>
      <c r="I155" s="229">
        <v>0</v>
      </c>
      <c r="J155" s="229">
        <v>0</v>
      </c>
      <c r="K155" s="229">
        <v>0</v>
      </c>
      <c r="L155" s="229">
        <v>0</v>
      </c>
      <c r="M155" s="229"/>
      <c r="N155" s="229"/>
      <c r="O155" s="259"/>
      <c r="P155" s="121"/>
    </row>
    <row r="156" spans="1:16" s="132" customFormat="1">
      <c r="A156" s="133" t="s">
        <v>369</v>
      </c>
      <c r="B156" s="157" t="s">
        <v>650</v>
      </c>
      <c r="C156" s="135" t="s">
        <v>476</v>
      </c>
      <c r="D156" s="136">
        <v>0</v>
      </c>
      <c r="E156" s="136">
        <v>0</v>
      </c>
      <c r="F156" s="136">
        <v>0</v>
      </c>
      <c r="G156" s="136">
        <v>0</v>
      </c>
      <c r="H156" s="136">
        <v>0</v>
      </c>
      <c r="I156" s="136">
        <v>0</v>
      </c>
      <c r="J156" s="136">
        <v>0</v>
      </c>
      <c r="K156" s="136">
        <v>0</v>
      </c>
      <c r="L156" s="136">
        <v>0</v>
      </c>
      <c r="M156" s="136"/>
      <c r="N156" s="136"/>
      <c r="O156" s="144"/>
      <c r="P156" s="121"/>
    </row>
    <row r="157" spans="1:16" s="132" customFormat="1">
      <c r="A157" s="133" t="s">
        <v>370</v>
      </c>
      <c r="B157" s="157" t="s">
        <v>651</v>
      </c>
      <c r="C157" s="135" t="s">
        <v>476</v>
      </c>
      <c r="D157" s="136">
        <v>0</v>
      </c>
      <c r="E157" s="136">
        <v>0</v>
      </c>
      <c r="F157" s="136">
        <v>0</v>
      </c>
      <c r="G157" s="136"/>
      <c r="H157" s="136">
        <v>0</v>
      </c>
      <c r="I157" s="136"/>
      <c r="J157" s="136">
        <v>0</v>
      </c>
      <c r="K157" s="136">
        <v>0</v>
      </c>
      <c r="L157" s="136">
        <v>0</v>
      </c>
      <c r="M157" s="136"/>
      <c r="N157" s="136"/>
      <c r="O157" s="144"/>
      <c r="P157" s="121"/>
    </row>
    <row r="158" spans="1:16" s="132" customFormat="1">
      <c r="A158" s="133" t="s">
        <v>371</v>
      </c>
      <c r="B158" s="157" t="s">
        <v>652</v>
      </c>
      <c r="C158" s="135" t="s">
        <v>476</v>
      </c>
      <c r="D158" s="136">
        <v>0</v>
      </c>
      <c r="E158" s="136">
        <v>0</v>
      </c>
      <c r="F158" s="136">
        <v>0</v>
      </c>
      <c r="G158" s="136"/>
      <c r="H158" s="136">
        <v>0</v>
      </c>
      <c r="I158" s="136"/>
      <c r="J158" s="136">
        <v>0</v>
      </c>
      <c r="K158" s="136">
        <v>0</v>
      </c>
      <c r="L158" s="136">
        <v>0</v>
      </c>
      <c r="M158" s="136"/>
      <c r="N158" s="136"/>
      <c r="O158" s="144"/>
      <c r="P158" s="121"/>
    </row>
    <row r="159" spans="1:16" s="132" customFormat="1" ht="16.5" thickBot="1">
      <c r="A159" s="145" t="s">
        <v>372</v>
      </c>
      <c r="B159" s="157" t="s">
        <v>653</v>
      </c>
      <c r="C159" s="147" t="s">
        <v>476</v>
      </c>
      <c r="D159" s="151">
        <v>0</v>
      </c>
      <c r="E159" s="151">
        <v>0</v>
      </c>
      <c r="F159" s="151">
        <v>0</v>
      </c>
      <c r="G159" s="151"/>
      <c r="H159" s="151">
        <v>0</v>
      </c>
      <c r="I159" s="151"/>
      <c r="J159" s="151">
        <v>0</v>
      </c>
      <c r="K159" s="151">
        <v>0</v>
      </c>
      <c r="L159" s="151">
        <v>0</v>
      </c>
      <c r="M159" s="151"/>
      <c r="N159" s="151"/>
      <c r="O159" s="260"/>
      <c r="P159" s="121"/>
    </row>
    <row r="160" spans="1:16" s="132" customFormat="1">
      <c r="A160" s="213" t="s">
        <v>654</v>
      </c>
      <c r="B160" s="214" t="s">
        <v>564</v>
      </c>
      <c r="C160" s="215" t="s">
        <v>284</v>
      </c>
      <c r="D160" s="228"/>
      <c r="E160" s="228"/>
      <c r="F160" s="228"/>
      <c r="G160" s="228"/>
      <c r="H160" s="228"/>
      <c r="I160" s="228"/>
      <c r="J160" s="228"/>
      <c r="K160" s="228"/>
      <c r="L160" s="228"/>
      <c r="M160" s="228"/>
      <c r="N160" s="228"/>
      <c r="O160" s="257"/>
      <c r="P160" s="121"/>
    </row>
    <row r="161" spans="1:16" s="132" customFormat="1" ht="31.5">
      <c r="A161" s="133" t="s">
        <v>377</v>
      </c>
      <c r="B161" s="157" t="s">
        <v>655</v>
      </c>
      <c r="C161" s="135" t="s">
        <v>476</v>
      </c>
      <c r="D161" s="139">
        <f>D110+D106+D70</f>
        <v>3.9990000000000001</v>
      </c>
      <c r="E161" s="139">
        <f t="shared" ref="E161:L161" si="60">E110+E106+E70</f>
        <v>11.890999999999998</v>
      </c>
      <c r="F161" s="154">
        <f t="shared" si="60"/>
        <v>13.725000000000009</v>
      </c>
      <c r="G161" s="139">
        <f t="shared" si="60"/>
        <v>8.602999999999998</v>
      </c>
      <c r="H161" s="139">
        <f t="shared" si="60"/>
        <v>4.7810000000000183</v>
      </c>
      <c r="I161" s="139">
        <f t="shared" ref="I161:J161" si="61">I110+I106+I70</f>
        <v>8.9610000000000145</v>
      </c>
      <c r="J161" s="139">
        <f t="shared" si="61"/>
        <v>6.3900000000000059</v>
      </c>
      <c r="K161" s="139">
        <f t="shared" si="60"/>
        <v>12.007999999999994</v>
      </c>
      <c r="L161" s="139">
        <f t="shared" si="60"/>
        <v>12.007999999999994</v>
      </c>
      <c r="M161" s="141">
        <f t="shared" ref="M161" si="62">J161-F161</f>
        <v>-7.3350000000000026</v>
      </c>
      <c r="N161" s="142">
        <f t="shared" ref="N161" si="63">M161/F161</f>
        <v>-0.53442622950819663</v>
      </c>
      <c r="O161" s="252" t="s">
        <v>385</v>
      </c>
      <c r="P161" s="121"/>
    </row>
    <row r="162" spans="1:16" s="132" customFormat="1">
      <c r="A162" s="133" t="s">
        <v>378</v>
      </c>
      <c r="B162" s="157" t="s">
        <v>656</v>
      </c>
      <c r="C162" s="135" t="s">
        <v>476</v>
      </c>
      <c r="D162" s="136">
        <v>0</v>
      </c>
      <c r="E162" s="136">
        <v>0</v>
      </c>
      <c r="F162" s="136">
        <v>0</v>
      </c>
      <c r="G162" s="136"/>
      <c r="H162" s="136"/>
      <c r="I162" s="136"/>
      <c r="J162" s="136"/>
      <c r="K162" s="136">
        <v>0</v>
      </c>
      <c r="L162" s="136">
        <v>0</v>
      </c>
      <c r="M162" s="136"/>
      <c r="N162" s="136"/>
      <c r="O162" s="144"/>
      <c r="P162" s="121"/>
    </row>
    <row r="163" spans="1:16" s="132" customFormat="1">
      <c r="A163" s="133" t="s">
        <v>657</v>
      </c>
      <c r="B163" s="178" t="s">
        <v>658</v>
      </c>
      <c r="C163" s="135" t="s">
        <v>476</v>
      </c>
      <c r="D163" s="136">
        <v>0</v>
      </c>
      <c r="E163" s="136">
        <v>0</v>
      </c>
      <c r="F163" s="136">
        <v>0</v>
      </c>
      <c r="G163" s="136"/>
      <c r="H163" s="136"/>
      <c r="I163" s="136"/>
      <c r="J163" s="136"/>
      <c r="K163" s="136">
        <v>0</v>
      </c>
      <c r="L163" s="136">
        <v>0</v>
      </c>
      <c r="M163" s="136"/>
      <c r="N163" s="136"/>
      <c r="O163" s="144"/>
      <c r="P163" s="121"/>
    </row>
    <row r="164" spans="1:16" s="132" customFormat="1">
      <c r="A164" s="133" t="s">
        <v>379</v>
      </c>
      <c r="B164" s="157" t="s">
        <v>659</v>
      </c>
      <c r="C164" s="135" t="s">
        <v>476</v>
      </c>
      <c r="D164" s="136">
        <v>0</v>
      </c>
      <c r="E164" s="136">
        <v>0</v>
      </c>
      <c r="F164" s="136">
        <v>0</v>
      </c>
      <c r="G164" s="136"/>
      <c r="H164" s="136"/>
      <c r="I164" s="136"/>
      <c r="J164" s="136"/>
      <c r="K164" s="136">
        <v>0</v>
      </c>
      <c r="L164" s="136">
        <v>0</v>
      </c>
      <c r="M164" s="136"/>
      <c r="N164" s="136"/>
      <c r="O164" s="144"/>
      <c r="P164" s="121"/>
    </row>
    <row r="165" spans="1:16" s="132" customFormat="1">
      <c r="A165" s="158" t="s">
        <v>660</v>
      </c>
      <c r="B165" s="178" t="s">
        <v>661</v>
      </c>
      <c r="C165" s="135" t="s">
        <v>476</v>
      </c>
      <c r="D165" s="136">
        <v>0</v>
      </c>
      <c r="E165" s="136">
        <v>0</v>
      </c>
      <c r="F165" s="136">
        <v>0</v>
      </c>
      <c r="G165" s="136"/>
      <c r="H165" s="136"/>
      <c r="I165" s="136"/>
      <c r="J165" s="136"/>
      <c r="K165" s="136">
        <v>0</v>
      </c>
      <c r="L165" s="136">
        <v>0</v>
      </c>
      <c r="M165" s="136"/>
      <c r="N165" s="136"/>
      <c r="O165" s="144"/>
      <c r="P165" s="121"/>
    </row>
    <row r="166" spans="1:16" s="132" customFormat="1" ht="48" thickBot="1">
      <c r="A166" s="145" t="s">
        <v>380</v>
      </c>
      <c r="B166" s="169" t="s">
        <v>662</v>
      </c>
      <c r="C166" s="147" t="s">
        <v>284</v>
      </c>
      <c r="D166" s="136">
        <v>0</v>
      </c>
      <c r="E166" s="136">
        <v>0</v>
      </c>
      <c r="F166" s="136">
        <v>0</v>
      </c>
      <c r="G166" s="136"/>
      <c r="H166" s="136"/>
      <c r="I166" s="136"/>
      <c r="J166" s="136"/>
      <c r="K166" s="136">
        <v>0</v>
      </c>
      <c r="L166" s="136">
        <v>0</v>
      </c>
      <c r="M166" s="136"/>
      <c r="N166" s="136"/>
      <c r="O166" s="144"/>
      <c r="P166" s="121"/>
    </row>
    <row r="167" spans="1:16" s="132" customFormat="1" ht="19.5" thickBot="1">
      <c r="A167" s="578" t="s">
        <v>663</v>
      </c>
      <c r="B167" s="579"/>
      <c r="C167" s="579"/>
      <c r="D167" s="579"/>
      <c r="E167" s="579"/>
      <c r="F167" s="579"/>
      <c r="G167" s="579"/>
      <c r="H167" s="579"/>
      <c r="I167" s="579"/>
      <c r="J167" s="579"/>
      <c r="K167" s="579"/>
      <c r="L167" s="579"/>
      <c r="M167" s="579"/>
      <c r="N167" s="579"/>
      <c r="O167" s="580"/>
      <c r="P167" s="121"/>
    </row>
    <row r="168" spans="1:16" s="132" customFormat="1">
      <c r="A168" s="207" t="s">
        <v>664</v>
      </c>
      <c r="B168" s="208" t="s">
        <v>665</v>
      </c>
      <c r="C168" s="209" t="s">
        <v>476</v>
      </c>
      <c r="D168" s="230">
        <v>113.43</v>
      </c>
      <c r="E168" s="230">
        <v>107.86799999999999</v>
      </c>
      <c r="F168" s="210">
        <f>F174+F176+F185</f>
        <v>158.59440000000001</v>
      </c>
      <c r="G168" s="210">
        <f>G174+G176+G185</f>
        <v>81.274799999999999</v>
      </c>
      <c r="H168" s="210">
        <f t="shared" ref="H168:L168" si="64">H174+H176+H185</f>
        <v>83.4024</v>
      </c>
      <c r="I168" s="210">
        <f>I174+I176+I185</f>
        <v>114.39479999999999</v>
      </c>
      <c r="J168" s="210">
        <f t="shared" ref="J168" si="65">J174+J176+J185</f>
        <v>157.30999999999997</v>
      </c>
      <c r="K168" s="210">
        <f t="shared" si="64"/>
        <v>158.31705999999997</v>
      </c>
      <c r="L168" s="210">
        <f t="shared" si="64"/>
        <v>158.31705999999997</v>
      </c>
      <c r="M168" s="250">
        <f t="shared" ref="M168" si="66">J168-F168</f>
        <v>-1.2844000000000335</v>
      </c>
      <c r="N168" s="251">
        <f t="shared" ref="N168" si="67">M168/F168</f>
        <v>-8.0986466104732164E-3</v>
      </c>
      <c r="O168" s="255" t="s">
        <v>385</v>
      </c>
      <c r="P168" s="121"/>
    </row>
    <row r="169" spans="1:16" s="132" customFormat="1">
      <c r="A169" s="133" t="s">
        <v>382</v>
      </c>
      <c r="B169" s="134" t="s">
        <v>478</v>
      </c>
      <c r="C169" s="135" t="s">
        <v>476</v>
      </c>
      <c r="D169" s="136">
        <v>0</v>
      </c>
      <c r="E169" s="136">
        <v>0</v>
      </c>
      <c r="F169" s="136">
        <v>0</v>
      </c>
      <c r="G169" s="136"/>
      <c r="H169" s="136">
        <v>0</v>
      </c>
      <c r="I169" s="136"/>
      <c r="J169" s="136">
        <v>0</v>
      </c>
      <c r="K169" s="136">
        <v>0</v>
      </c>
      <c r="L169" s="136">
        <v>0</v>
      </c>
      <c r="M169" s="136"/>
      <c r="N169" s="136"/>
      <c r="O169" s="144"/>
      <c r="P169" s="121"/>
    </row>
    <row r="170" spans="1:16" s="132" customFormat="1" ht="31.5">
      <c r="A170" s="133" t="s">
        <v>666</v>
      </c>
      <c r="B170" s="178" t="s">
        <v>480</v>
      </c>
      <c r="C170" s="135" t="s">
        <v>476</v>
      </c>
      <c r="D170" s="136">
        <v>0</v>
      </c>
      <c r="E170" s="136">
        <v>0</v>
      </c>
      <c r="F170" s="136">
        <v>0</v>
      </c>
      <c r="G170" s="136"/>
      <c r="H170" s="136">
        <v>0</v>
      </c>
      <c r="I170" s="136"/>
      <c r="J170" s="136">
        <v>0</v>
      </c>
      <c r="K170" s="136">
        <v>0</v>
      </c>
      <c r="L170" s="136">
        <v>0</v>
      </c>
      <c r="M170" s="136"/>
      <c r="N170" s="136"/>
      <c r="O170" s="144"/>
      <c r="P170" s="121"/>
    </row>
    <row r="171" spans="1:16" s="132" customFormat="1" ht="31.5">
      <c r="A171" s="133" t="s">
        <v>667</v>
      </c>
      <c r="B171" s="178" t="s">
        <v>482</v>
      </c>
      <c r="C171" s="135" t="s">
        <v>476</v>
      </c>
      <c r="D171" s="136">
        <v>0</v>
      </c>
      <c r="E171" s="136">
        <v>0</v>
      </c>
      <c r="F171" s="136">
        <v>0</v>
      </c>
      <c r="G171" s="136"/>
      <c r="H171" s="136">
        <v>0</v>
      </c>
      <c r="I171" s="136"/>
      <c r="J171" s="136">
        <v>0</v>
      </c>
      <c r="K171" s="136">
        <v>0</v>
      </c>
      <c r="L171" s="136">
        <v>0</v>
      </c>
      <c r="M171" s="239"/>
      <c r="N171" s="238"/>
      <c r="O171" s="144"/>
      <c r="P171" s="121"/>
    </row>
    <row r="172" spans="1:16" s="132" customFormat="1" ht="31.5">
      <c r="A172" s="133" t="s">
        <v>668</v>
      </c>
      <c r="B172" s="178" t="s">
        <v>484</v>
      </c>
      <c r="C172" s="135" t="s">
        <v>476</v>
      </c>
      <c r="D172" s="136">
        <v>0</v>
      </c>
      <c r="E172" s="136">
        <v>0</v>
      </c>
      <c r="F172" s="136">
        <v>0</v>
      </c>
      <c r="G172" s="136"/>
      <c r="H172" s="136">
        <v>0</v>
      </c>
      <c r="I172" s="136"/>
      <c r="J172" s="136">
        <v>0</v>
      </c>
      <c r="K172" s="136">
        <v>0</v>
      </c>
      <c r="L172" s="136">
        <v>0</v>
      </c>
      <c r="M172" s="136"/>
      <c r="N172" s="136"/>
      <c r="O172" s="144"/>
      <c r="P172" s="121"/>
    </row>
    <row r="173" spans="1:16" s="132" customFormat="1">
      <c r="A173" s="133" t="s">
        <v>383</v>
      </c>
      <c r="B173" s="134" t="s">
        <v>485</v>
      </c>
      <c r="C173" s="135" t="s">
        <v>476</v>
      </c>
      <c r="D173" s="136">
        <v>0</v>
      </c>
      <c r="E173" s="136">
        <v>0</v>
      </c>
      <c r="F173" s="136">
        <v>0</v>
      </c>
      <c r="G173" s="136"/>
      <c r="H173" s="136">
        <v>0</v>
      </c>
      <c r="I173" s="136"/>
      <c r="J173" s="136">
        <v>0</v>
      </c>
      <c r="K173" s="136">
        <v>0</v>
      </c>
      <c r="L173" s="136">
        <v>0</v>
      </c>
      <c r="M173" s="136"/>
      <c r="N173" s="136"/>
      <c r="O173" s="144"/>
      <c r="P173" s="121"/>
    </row>
    <row r="174" spans="1:16" s="132" customFormat="1">
      <c r="A174" s="133" t="s">
        <v>669</v>
      </c>
      <c r="B174" s="134" t="s">
        <v>487</v>
      </c>
      <c r="C174" s="135" t="s">
        <v>476</v>
      </c>
      <c r="D174" s="154">
        <f>D168-D176-D185</f>
        <v>110.50500000000001</v>
      </c>
      <c r="E174" s="154">
        <f>E168-E176-E185</f>
        <v>102.48299999999999</v>
      </c>
      <c r="F174" s="154">
        <f>F30*1.2</f>
        <v>154.3956</v>
      </c>
      <c r="G174" s="154">
        <f t="shared" ref="G174:J174" si="68">G30*1.2</f>
        <v>79.022400000000005</v>
      </c>
      <c r="H174" s="154">
        <f t="shared" si="68"/>
        <v>81.275999999999996</v>
      </c>
      <c r="I174" s="154">
        <f t="shared" si="68"/>
        <v>111.01439999999999</v>
      </c>
      <c r="J174" s="154">
        <f>J30*1.2-1.34</f>
        <v>152.56719999999999</v>
      </c>
      <c r="K174" s="154">
        <f t="shared" ref="K174:L174" si="69">K30*1.18</f>
        <v>153.70679999999999</v>
      </c>
      <c r="L174" s="154">
        <f t="shared" si="69"/>
        <v>153.70679999999999</v>
      </c>
      <c r="M174" s="141">
        <f t="shared" ref="M174:M176" si="70">J174-F174</f>
        <v>-1.8284000000000162</v>
      </c>
      <c r="N174" s="142">
        <f t="shared" ref="N174:N176" si="71">M174/F174</f>
        <v>-1.1842306386969682E-2</v>
      </c>
      <c r="O174" s="252" t="s">
        <v>385</v>
      </c>
      <c r="P174" s="121"/>
    </row>
    <row r="175" spans="1:16" s="132" customFormat="1">
      <c r="A175" s="133" t="s">
        <v>670</v>
      </c>
      <c r="B175" s="134" t="s">
        <v>488</v>
      </c>
      <c r="C175" s="135" t="s">
        <v>476</v>
      </c>
      <c r="D175" s="136">
        <v>0</v>
      </c>
      <c r="E175" s="136">
        <v>0</v>
      </c>
      <c r="F175" s="136">
        <v>0</v>
      </c>
      <c r="G175" s="136"/>
      <c r="H175" s="136">
        <v>0</v>
      </c>
      <c r="I175" s="136"/>
      <c r="J175" s="136">
        <v>0</v>
      </c>
      <c r="K175" s="136">
        <v>0</v>
      </c>
      <c r="L175" s="136">
        <v>0</v>
      </c>
      <c r="M175" s="141">
        <f t="shared" si="70"/>
        <v>0</v>
      </c>
      <c r="N175" s="142"/>
      <c r="O175" s="252" t="s">
        <v>385</v>
      </c>
      <c r="P175" s="121"/>
    </row>
    <row r="176" spans="1:16" s="132" customFormat="1" ht="75">
      <c r="A176" s="133" t="s">
        <v>671</v>
      </c>
      <c r="B176" s="134" t="s">
        <v>490</v>
      </c>
      <c r="C176" s="135" t="s">
        <v>476</v>
      </c>
      <c r="D176" s="139">
        <v>0.20300000000000001</v>
      </c>
      <c r="E176" s="139">
        <v>0.53900000000000003</v>
      </c>
      <c r="F176" s="154">
        <f>F32*1.2</f>
        <v>0.23280000000000001</v>
      </c>
      <c r="G176" s="154">
        <f t="shared" ref="G176:J176" si="72">G32*1.2</f>
        <v>0.14279999999999998</v>
      </c>
      <c r="H176" s="154">
        <f t="shared" si="72"/>
        <v>0.16200000000000001</v>
      </c>
      <c r="I176" s="154">
        <f t="shared" si="72"/>
        <v>0.216</v>
      </c>
      <c r="J176" s="154">
        <f t="shared" si="72"/>
        <v>0.41519999999999996</v>
      </c>
      <c r="K176" s="154">
        <f t="shared" ref="K176:L176" si="73">K32*1.18</f>
        <v>0.29499999999999998</v>
      </c>
      <c r="L176" s="154">
        <f t="shared" si="73"/>
        <v>0.29499999999999998</v>
      </c>
      <c r="M176" s="141">
        <f t="shared" si="70"/>
        <v>0.18239999999999995</v>
      </c>
      <c r="N176" s="142">
        <f t="shared" si="71"/>
        <v>0.78350515463917503</v>
      </c>
      <c r="O176" s="252" t="s">
        <v>1203</v>
      </c>
      <c r="P176" s="121"/>
    </row>
    <row r="177" spans="1:16" s="132" customFormat="1">
      <c r="A177" s="133" t="s">
        <v>672</v>
      </c>
      <c r="B177" s="134" t="s">
        <v>491</v>
      </c>
      <c r="C177" s="135" t="s">
        <v>476</v>
      </c>
      <c r="D177" s="136">
        <v>0</v>
      </c>
      <c r="E177" s="136">
        <v>0</v>
      </c>
      <c r="F177" s="136">
        <v>0</v>
      </c>
      <c r="G177" s="136"/>
      <c r="H177" s="136">
        <v>0</v>
      </c>
      <c r="I177" s="136"/>
      <c r="J177" s="136">
        <v>0</v>
      </c>
      <c r="K177" s="136">
        <v>0</v>
      </c>
      <c r="L177" s="136">
        <v>0</v>
      </c>
      <c r="M177" s="136"/>
      <c r="N177" s="136"/>
      <c r="O177" s="144"/>
      <c r="P177" s="121"/>
    </row>
    <row r="178" spans="1:16" s="132" customFormat="1">
      <c r="A178" s="133" t="s">
        <v>673</v>
      </c>
      <c r="B178" s="134" t="s">
        <v>493</v>
      </c>
      <c r="C178" s="135" t="s">
        <v>476</v>
      </c>
      <c r="D178" s="136">
        <v>0</v>
      </c>
      <c r="E178" s="136">
        <v>0</v>
      </c>
      <c r="F178" s="136">
        <v>0</v>
      </c>
      <c r="G178" s="136"/>
      <c r="H178" s="136">
        <v>0</v>
      </c>
      <c r="I178" s="136"/>
      <c r="J178" s="136">
        <v>0</v>
      </c>
      <c r="K178" s="136">
        <v>0</v>
      </c>
      <c r="L178" s="136">
        <v>0</v>
      </c>
      <c r="M178" s="136"/>
      <c r="N178" s="136"/>
      <c r="O178" s="144"/>
      <c r="P178" s="121"/>
    </row>
    <row r="179" spans="1:16" s="132" customFormat="1" ht="31.5">
      <c r="A179" s="133" t="s">
        <v>674</v>
      </c>
      <c r="B179" s="178" t="s">
        <v>495</v>
      </c>
      <c r="C179" s="135" t="s">
        <v>476</v>
      </c>
      <c r="D179" s="136">
        <v>0</v>
      </c>
      <c r="E179" s="136">
        <v>0</v>
      </c>
      <c r="F179" s="136">
        <v>0</v>
      </c>
      <c r="G179" s="136"/>
      <c r="H179" s="136">
        <v>0</v>
      </c>
      <c r="I179" s="136"/>
      <c r="J179" s="136">
        <v>0</v>
      </c>
      <c r="K179" s="136">
        <v>0</v>
      </c>
      <c r="L179" s="136">
        <v>0</v>
      </c>
      <c r="M179" s="136"/>
      <c r="N179" s="136"/>
      <c r="O179" s="144"/>
      <c r="P179" s="121"/>
    </row>
    <row r="180" spans="1:16" s="132" customFormat="1">
      <c r="A180" s="133" t="s">
        <v>675</v>
      </c>
      <c r="B180" s="134" t="s">
        <v>497</v>
      </c>
      <c r="C180" s="135" t="s">
        <v>476</v>
      </c>
      <c r="D180" s="136">
        <v>0</v>
      </c>
      <c r="E180" s="136">
        <v>0</v>
      </c>
      <c r="F180" s="136">
        <v>0</v>
      </c>
      <c r="G180" s="136"/>
      <c r="H180" s="136">
        <v>0</v>
      </c>
      <c r="I180" s="136"/>
      <c r="J180" s="136">
        <v>0</v>
      </c>
      <c r="K180" s="136">
        <v>0</v>
      </c>
      <c r="L180" s="136">
        <v>0</v>
      </c>
      <c r="M180" s="136"/>
      <c r="N180" s="136"/>
      <c r="O180" s="144"/>
      <c r="P180" s="121"/>
    </row>
    <row r="181" spans="1:16" s="132" customFormat="1">
      <c r="A181" s="133" t="s">
        <v>676</v>
      </c>
      <c r="B181" s="134" t="s">
        <v>499</v>
      </c>
      <c r="C181" s="135" t="s">
        <v>476</v>
      </c>
      <c r="D181" s="136">
        <v>0</v>
      </c>
      <c r="E181" s="136">
        <v>0</v>
      </c>
      <c r="F181" s="136">
        <v>0</v>
      </c>
      <c r="G181" s="136"/>
      <c r="H181" s="136">
        <v>0</v>
      </c>
      <c r="I181" s="136"/>
      <c r="J181" s="136">
        <v>0</v>
      </c>
      <c r="K181" s="136">
        <v>0</v>
      </c>
      <c r="L181" s="136">
        <v>0</v>
      </c>
      <c r="M181" s="136"/>
      <c r="N181" s="136"/>
      <c r="O181" s="144"/>
      <c r="P181" s="121"/>
    </row>
    <row r="182" spans="1:16" s="132" customFormat="1" ht="31.5">
      <c r="A182" s="133" t="s">
        <v>677</v>
      </c>
      <c r="B182" s="157" t="s">
        <v>678</v>
      </c>
      <c r="C182" s="135" t="s">
        <v>476</v>
      </c>
      <c r="D182" s="136">
        <v>0</v>
      </c>
      <c r="E182" s="136">
        <v>0</v>
      </c>
      <c r="F182" s="136">
        <v>0</v>
      </c>
      <c r="G182" s="136"/>
      <c r="H182" s="136">
        <v>0</v>
      </c>
      <c r="I182" s="136"/>
      <c r="J182" s="136">
        <v>0</v>
      </c>
      <c r="K182" s="136">
        <v>0</v>
      </c>
      <c r="L182" s="136">
        <v>0</v>
      </c>
      <c r="M182" s="136"/>
      <c r="N182" s="136"/>
      <c r="O182" s="144"/>
      <c r="P182" s="121"/>
    </row>
    <row r="183" spans="1:16" s="132" customFormat="1">
      <c r="A183" s="133" t="s">
        <v>679</v>
      </c>
      <c r="B183" s="178" t="s">
        <v>680</v>
      </c>
      <c r="C183" s="135" t="s">
        <v>476</v>
      </c>
      <c r="D183" s="136">
        <v>0</v>
      </c>
      <c r="E183" s="136">
        <v>0</v>
      </c>
      <c r="F183" s="136">
        <v>0</v>
      </c>
      <c r="G183" s="136"/>
      <c r="H183" s="136">
        <v>0</v>
      </c>
      <c r="I183" s="136"/>
      <c r="J183" s="136">
        <v>0</v>
      </c>
      <c r="K183" s="136">
        <v>0</v>
      </c>
      <c r="L183" s="136">
        <v>0</v>
      </c>
      <c r="M183" s="136"/>
      <c r="N183" s="136"/>
      <c r="O183" s="144"/>
      <c r="P183" s="121"/>
    </row>
    <row r="184" spans="1:16" s="132" customFormat="1" ht="31.5">
      <c r="A184" s="133" t="s">
        <v>681</v>
      </c>
      <c r="B184" s="178" t="s">
        <v>682</v>
      </c>
      <c r="C184" s="135" t="s">
        <v>476</v>
      </c>
      <c r="D184" s="136">
        <v>0</v>
      </c>
      <c r="E184" s="136">
        <v>0</v>
      </c>
      <c r="F184" s="136">
        <v>0</v>
      </c>
      <c r="G184" s="136"/>
      <c r="H184" s="136">
        <v>0</v>
      </c>
      <c r="I184" s="136"/>
      <c r="J184" s="136">
        <v>0</v>
      </c>
      <c r="K184" s="136">
        <v>0</v>
      </c>
      <c r="L184" s="136">
        <v>0</v>
      </c>
      <c r="M184" s="136"/>
      <c r="N184" s="136"/>
      <c r="O184" s="144"/>
      <c r="P184" s="121"/>
    </row>
    <row r="185" spans="1:16" s="132" customFormat="1">
      <c r="A185" s="133" t="s">
        <v>683</v>
      </c>
      <c r="B185" s="134" t="s">
        <v>501</v>
      </c>
      <c r="C185" s="135" t="s">
        <v>476</v>
      </c>
      <c r="D185" s="154">
        <v>2.722</v>
      </c>
      <c r="E185" s="139">
        <v>4.8460000000000001</v>
      </c>
      <c r="F185" s="154">
        <f>F38*1.2</f>
        <v>3.9660000000000002</v>
      </c>
      <c r="G185" s="154">
        <f t="shared" ref="G185:J185" si="74">G38*1.2</f>
        <v>2.1095999999999999</v>
      </c>
      <c r="H185" s="154">
        <f t="shared" si="74"/>
        <v>1.9643999999999999</v>
      </c>
      <c r="I185" s="154">
        <f t="shared" si="74"/>
        <v>3.1644000000000001</v>
      </c>
      <c r="J185" s="154">
        <f>J38*1.2-0.5</f>
        <v>4.3275999999999994</v>
      </c>
      <c r="K185" s="154">
        <f t="shared" ref="K185:L185" si="75">K38*1.18</f>
        <v>4.3152599999999994</v>
      </c>
      <c r="L185" s="154">
        <f t="shared" si="75"/>
        <v>4.3152599999999994</v>
      </c>
      <c r="M185" s="141">
        <f t="shared" ref="M185:M186" si="76">J185-F185</f>
        <v>0.36159999999999926</v>
      </c>
      <c r="N185" s="142">
        <f t="shared" ref="N185:N186" si="77">M185/F185</f>
        <v>9.1174987392838941E-2</v>
      </c>
      <c r="O185" s="252" t="s">
        <v>385</v>
      </c>
      <c r="P185" s="121"/>
    </row>
    <row r="186" spans="1:16" s="132" customFormat="1">
      <c r="A186" s="219" t="s">
        <v>684</v>
      </c>
      <c r="B186" s="220" t="s">
        <v>685</v>
      </c>
      <c r="C186" s="221" t="s">
        <v>476</v>
      </c>
      <c r="D186" s="225">
        <v>103.241</v>
      </c>
      <c r="E186" s="222">
        <v>101.315</v>
      </c>
      <c r="F186" s="225">
        <f>SUM(F191:F203)-F198</f>
        <v>144.99439999999998</v>
      </c>
      <c r="G186" s="225">
        <f>SUM(G191:G203)-G198</f>
        <v>73.081000000000003</v>
      </c>
      <c r="H186" s="225">
        <f t="shared" ref="H186:L186" si="78">SUM(H191:H203)-H198</f>
        <v>81.346000000000004</v>
      </c>
      <c r="I186" s="225">
        <f>SUM(I191:I203)-I198</f>
        <v>109.44437999999998</v>
      </c>
      <c r="J186" s="225">
        <f t="shared" ref="J186" si="79">SUM(J191:J203)-J198</f>
        <v>148.35100000000003</v>
      </c>
      <c r="K186" s="225">
        <f t="shared" si="78"/>
        <v>155.78072000000003</v>
      </c>
      <c r="L186" s="225">
        <f t="shared" si="78"/>
        <v>155.78072000000003</v>
      </c>
      <c r="M186" s="250">
        <f t="shared" si="76"/>
        <v>3.3566000000000429</v>
      </c>
      <c r="N186" s="251">
        <f t="shared" si="77"/>
        <v>2.3149859580784107E-2</v>
      </c>
      <c r="O186" s="255" t="s">
        <v>385</v>
      </c>
      <c r="P186" s="121"/>
    </row>
    <row r="187" spans="1:16" s="132" customFormat="1">
      <c r="A187" s="133" t="s">
        <v>686</v>
      </c>
      <c r="B187" s="157" t="s">
        <v>687</v>
      </c>
      <c r="C187" s="135" t="s">
        <v>476</v>
      </c>
      <c r="D187" s="136">
        <v>0</v>
      </c>
      <c r="E187" s="136">
        <v>0</v>
      </c>
      <c r="F187" s="136">
        <v>0</v>
      </c>
      <c r="G187" s="136"/>
      <c r="H187" s="136"/>
      <c r="I187" s="136"/>
      <c r="J187" s="136"/>
      <c r="K187" s="136">
        <v>0</v>
      </c>
      <c r="L187" s="136">
        <v>0</v>
      </c>
      <c r="M187" s="136"/>
      <c r="N187" s="136"/>
      <c r="O187" s="144"/>
      <c r="P187" s="121"/>
    </row>
    <row r="188" spans="1:16" s="132" customFormat="1">
      <c r="A188" s="133" t="s">
        <v>688</v>
      </c>
      <c r="B188" s="157" t="s">
        <v>689</v>
      </c>
      <c r="C188" s="135" t="s">
        <v>476</v>
      </c>
      <c r="D188" s="136">
        <v>0</v>
      </c>
      <c r="E188" s="136">
        <v>0</v>
      </c>
      <c r="F188" s="136">
        <v>0</v>
      </c>
      <c r="G188" s="136"/>
      <c r="H188" s="136"/>
      <c r="I188" s="136"/>
      <c r="J188" s="136"/>
      <c r="K188" s="136">
        <v>0</v>
      </c>
      <c r="L188" s="136">
        <v>0</v>
      </c>
      <c r="M188" s="136"/>
      <c r="N188" s="136"/>
      <c r="O188" s="144"/>
      <c r="P188" s="121"/>
    </row>
    <row r="189" spans="1:16" s="132" customFormat="1">
      <c r="A189" s="133" t="s">
        <v>690</v>
      </c>
      <c r="B189" s="178" t="s">
        <v>691</v>
      </c>
      <c r="C189" s="135" t="s">
        <v>476</v>
      </c>
      <c r="D189" s="136">
        <v>0</v>
      </c>
      <c r="E189" s="136">
        <v>0</v>
      </c>
      <c r="F189" s="136">
        <v>0</v>
      </c>
      <c r="G189" s="136"/>
      <c r="H189" s="136"/>
      <c r="I189" s="136"/>
      <c r="J189" s="136"/>
      <c r="K189" s="136">
        <v>0</v>
      </c>
      <c r="L189" s="136">
        <v>0</v>
      </c>
      <c r="M189" s="136"/>
      <c r="N189" s="136"/>
      <c r="O189" s="144"/>
      <c r="P189" s="121"/>
    </row>
    <row r="190" spans="1:16" s="132" customFormat="1">
      <c r="A190" s="133" t="s">
        <v>692</v>
      </c>
      <c r="B190" s="178" t="s">
        <v>693</v>
      </c>
      <c r="C190" s="135" t="s">
        <v>476</v>
      </c>
      <c r="D190" s="136">
        <v>0</v>
      </c>
      <c r="E190" s="136">
        <v>0</v>
      </c>
      <c r="F190" s="136">
        <v>0</v>
      </c>
      <c r="G190" s="136"/>
      <c r="H190" s="136"/>
      <c r="I190" s="136"/>
      <c r="J190" s="136"/>
      <c r="K190" s="136">
        <v>0</v>
      </c>
      <c r="L190" s="136">
        <v>0</v>
      </c>
      <c r="M190" s="136"/>
      <c r="N190" s="136"/>
      <c r="O190" s="144"/>
      <c r="P190" s="121"/>
    </row>
    <row r="191" spans="1:16" s="132" customFormat="1" ht="47.25" customHeight="1">
      <c r="A191" s="133" t="s">
        <v>694</v>
      </c>
      <c r="B191" s="178" t="s">
        <v>695</v>
      </c>
      <c r="C191" s="135" t="s">
        <v>476</v>
      </c>
      <c r="D191" s="154">
        <v>29.605</v>
      </c>
      <c r="E191" s="139">
        <v>12.419</v>
      </c>
      <c r="F191" s="154">
        <f>F58*1.2</f>
        <v>43.364399999999996</v>
      </c>
      <c r="G191" s="154">
        <f>G58*1.18</f>
        <v>17.125339999999998</v>
      </c>
      <c r="H191" s="154">
        <v>25.218</v>
      </c>
      <c r="I191" s="154">
        <f>I58*1.18</f>
        <v>24.265519999999999</v>
      </c>
      <c r="J191" s="154">
        <v>49.345999999999997</v>
      </c>
      <c r="K191" s="154">
        <f t="shared" ref="K191:L191" si="80">K58*1.18</f>
        <v>34.729759999999999</v>
      </c>
      <c r="L191" s="154">
        <f t="shared" si="80"/>
        <v>34.729759999999999</v>
      </c>
      <c r="M191" s="141">
        <f t="shared" ref="M191" si="81">J191-F191</f>
        <v>5.9816000000000003</v>
      </c>
      <c r="N191" s="142">
        <f t="shared" ref="N191" si="82">M191/F191</f>
        <v>0.13793803211851197</v>
      </c>
      <c r="O191" s="252" t="s">
        <v>1204</v>
      </c>
      <c r="P191" s="121"/>
    </row>
    <row r="192" spans="1:16" s="132" customFormat="1" ht="31.5">
      <c r="A192" s="133" t="s">
        <v>696</v>
      </c>
      <c r="B192" s="157" t="s">
        <v>697</v>
      </c>
      <c r="C192" s="135" t="s">
        <v>476</v>
      </c>
      <c r="D192" s="136">
        <v>0</v>
      </c>
      <c r="E192" s="136">
        <v>0</v>
      </c>
      <c r="F192" s="136">
        <v>0</v>
      </c>
      <c r="G192" s="136"/>
      <c r="H192" s="136"/>
      <c r="I192" s="136"/>
      <c r="J192" s="136"/>
      <c r="K192" s="136">
        <v>0</v>
      </c>
      <c r="L192" s="136"/>
      <c r="M192" s="136"/>
      <c r="N192" s="136"/>
      <c r="O192" s="261"/>
      <c r="P192" s="121"/>
    </row>
    <row r="193" spans="1:16" s="132" customFormat="1" ht="31.5">
      <c r="A193" s="133" t="s">
        <v>698</v>
      </c>
      <c r="B193" s="157" t="s">
        <v>699</v>
      </c>
      <c r="C193" s="135" t="s">
        <v>476</v>
      </c>
      <c r="D193" s="154">
        <v>6.2569999999999997</v>
      </c>
      <c r="E193" s="139">
        <v>5.8109999999999999</v>
      </c>
      <c r="F193" s="154">
        <f>F65*1.2</f>
        <v>7.0512000000000006</v>
      </c>
      <c r="G193" s="154">
        <f>G65*1.18</f>
        <v>10.058319999999998</v>
      </c>
      <c r="H193" s="154">
        <v>12.023999999999999</v>
      </c>
      <c r="I193" s="154">
        <f>I65*1.18</f>
        <v>10.876060000000001</v>
      </c>
      <c r="J193" s="154">
        <v>6.5279999999999996</v>
      </c>
      <c r="K193" s="154">
        <f t="shared" ref="K193:L193" si="83">K65*1.18</f>
        <v>12.374659999999999</v>
      </c>
      <c r="L193" s="154">
        <f t="shared" si="83"/>
        <v>12.374659999999999</v>
      </c>
      <c r="M193" s="141">
        <f t="shared" ref="M193:M203" si="84">J193-F193</f>
        <v>-0.523200000000001</v>
      </c>
      <c r="N193" s="142">
        <f t="shared" ref="N193:N203" si="85">M193/F193</f>
        <v>-7.4200136147038936E-2</v>
      </c>
      <c r="O193" s="252" t="s">
        <v>385</v>
      </c>
      <c r="P193" s="121"/>
    </row>
    <row r="194" spans="1:16" s="132" customFormat="1">
      <c r="A194" s="133" t="s">
        <v>700</v>
      </c>
      <c r="B194" s="157" t="s">
        <v>701</v>
      </c>
      <c r="C194" s="135" t="s">
        <v>476</v>
      </c>
      <c r="D194" s="136">
        <v>0</v>
      </c>
      <c r="E194" s="136">
        <v>0</v>
      </c>
      <c r="F194" s="136">
        <v>0</v>
      </c>
      <c r="G194" s="136"/>
      <c r="H194" s="136"/>
      <c r="I194" s="136"/>
      <c r="J194" s="136"/>
      <c r="K194" s="136">
        <v>0</v>
      </c>
      <c r="L194" s="136"/>
      <c r="M194" s="141">
        <f t="shared" si="84"/>
        <v>0</v>
      </c>
      <c r="N194" s="142"/>
      <c r="O194" s="261"/>
      <c r="P194" s="121"/>
    </row>
    <row r="195" spans="1:16" s="132" customFormat="1" ht="30.75" customHeight="1">
      <c r="A195" s="133" t="s">
        <v>702</v>
      </c>
      <c r="B195" s="157" t="s">
        <v>703</v>
      </c>
      <c r="C195" s="135" t="s">
        <v>476</v>
      </c>
      <c r="D195" s="154">
        <v>19.738</v>
      </c>
      <c r="E195" s="154">
        <v>20.981999999999999</v>
      </c>
      <c r="F195" s="139">
        <v>31.36</v>
      </c>
      <c r="G195" s="139">
        <v>12.618</v>
      </c>
      <c r="H195" s="139">
        <v>13.728999999999999</v>
      </c>
      <c r="I195" s="154">
        <v>18.25</v>
      </c>
      <c r="J195" s="139">
        <v>33.030999999999999</v>
      </c>
      <c r="K195" s="154">
        <f>F195*1.04</f>
        <v>32.614400000000003</v>
      </c>
      <c r="L195" s="154">
        <f>K195</f>
        <v>32.614400000000003</v>
      </c>
      <c r="M195" s="141">
        <f t="shared" si="84"/>
        <v>1.6709999999999994</v>
      </c>
      <c r="N195" s="142">
        <f t="shared" si="85"/>
        <v>5.3284438775510187E-2</v>
      </c>
      <c r="O195" s="618" t="s">
        <v>1197</v>
      </c>
      <c r="P195" s="121"/>
    </row>
    <row r="196" spans="1:16" s="132" customFormat="1" ht="23.25" customHeight="1">
      <c r="A196" s="133" t="s">
        <v>704</v>
      </c>
      <c r="B196" s="157" t="s">
        <v>705</v>
      </c>
      <c r="C196" s="135" t="s">
        <v>476</v>
      </c>
      <c r="D196" s="154">
        <v>6.8940000000000001</v>
      </c>
      <c r="E196" s="139">
        <v>7.0270000000000001</v>
      </c>
      <c r="F196" s="154">
        <v>9.41</v>
      </c>
      <c r="G196" s="139">
        <v>3.786</v>
      </c>
      <c r="H196" s="154">
        <v>3.6509999999999998</v>
      </c>
      <c r="I196" s="139">
        <v>5.4850000000000003</v>
      </c>
      <c r="J196" s="154">
        <f>10.418-0.6</f>
        <v>9.8179999999999996</v>
      </c>
      <c r="K196" s="154">
        <f>F196*1.04</f>
        <v>9.7864000000000004</v>
      </c>
      <c r="L196" s="154">
        <f t="shared" ref="L196" si="86">K196</f>
        <v>9.7864000000000004</v>
      </c>
      <c r="M196" s="141">
        <f t="shared" si="84"/>
        <v>0.40799999999999947</v>
      </c>
      <c r="N196" s="142">
        <f t="shared" si="85"/>
        <v>4.3358129649309192E-2</v>
      </c>
      <c r="O196" s="619"/>
      <c r="P196" s="121"/>
    </row>
    <row r="197" spans="1:16" s="132" customFormat="1">
      <c r="A197" s="133" t="s">
        <v>706</v>
      </c>
      <c r="B197" s="157" t="s">
        <v>707</v>
      </c>
      <c r="C197" s="135" t="s">
        <v>476</v>
      </c>
      <c r="D197" s="154">
        <f>19.258-D196</f>
        <v>12.363999999999999</v>
      </c>
      <c r="E197" s="139">
        <f>18.846-E196</f>
        <v>11.818999999999999</v>
      </c>
      <c r="F197" s="154">
        <f>F71+F198+14-0.55</f>
        <v>15.768000000000001</v>
      </c>
      <c r="G197" s="154">
        <f>G71+G198+9</f>
        <v>10.668800000000001</v>
      </c>
      <c r="H197" s="154">
        <v>10.727</v>
      </c>
      <c r="I197" s="154">
        <f>I71+I198+9+5</f>
        <v>15.698800000000002</v>
      </c>
      <c r="J197" s="154">
        <v>15.532</v>
      </c>
      <c r="K197" s="154">
        <f>K71+K198+15</f>
        <v>17.459</v>
      </c>
      <c r="L197" s="154">
        <f>K197</f>
        <v>17.459</v>
      </c>
      <c r="M197" s="141">
        <f t="shared" si="84"/>
        <v>-0.23600000000000065</v>
      </c>
      <c r="N197" s="142">
        <f t="shared" si="85"/>
        <v>-1.4967021816336926E-2</v>
      </c>
      <c r="O197" s="252" t="s">
        <v>385</v>
      </c>
      <c r="P197" s="121"/>
    </row>
    <row r="198" spans="1:16" s="132" customFormat="1">
      <c r="A198" s="133" t="s">
        <v>708</v>
      </c>
      <c r="B198" s="178" t="s">
        <v>709</v>
      </c>
      <c r="C198" s="135" t="s">
        <v>476</v>
      </c>
      <c r="D198" s="139">
        <v>0.188</v>
      </c>
      <c r="E198" s="139">
        <v>8.0000000000000002E-3</v>
      </c>
      <c r="F198" s="154">
        <f>F125</f>
        <v>1.8029999999999999</v>
      </c>
      <c r="G198" s="154">
        <f>G125</f>
        <v>1.5038000000000002</v>
      </c>
      <c r="H198" s="154">
        <v>2.5289999999999999</v>
      </c>
      <c r="I198" s="154">
        <f>I125</f>
        <v>1.4488000000000014</v>
      </c>
      <c r="J198" s="154">
        <v>1.482</v>
      </c>
      <c r="K198" s="154">
        <f t="shared" ref="K198:L198" si="87">K125</f>
        <v>2.1469999999999998</v>
      </c>
      <c r="L198" s="154">
        <f t="shared" si="87"/>
        <v>2.1469999999999998</v>
      </c>
      <c r="M198" s="141">
        <f t="shared" si="84"/>
        <v>-0.32099999999999995</v>
      </c>
      <c r="N198" s="142">
        <f t="shared" si="85"/>
        <v>-0.17803660565723792</v>
      </c>
      <c r="O198" s="252" t="s">
        <v>385</v>
      </c>
      <c r="P198" s="121"/>
    </row>
    <row r="199" spans="1:16" s="132" customFormat="1">
      <c r="A199" s="133" t="s">
        <v>710</v>
      </c>
      <c r="B199" s="157" t="s">
        <v>711</v>
      </c>
      <c r="C199" s="135" t="s">
        <v>476</v>
      </c>
      <c r="D199" s="139">
        <v>17.713000000000001</v>
      </c>
      <c r="E199" s="154">
        <v>4.59</v>
      </c>
      <c r="F199" s="154">
        <f>F61*1.2</f>
        <v>8.5356000000000005</v>
      </c>
      <c r="G199" s="154">
        <f>G61*1.18</f>
        <v>2.3895</v>
      </c>
      <c r="H199" s="154">
        <v>2.2290000000000001</v>
      </c>
      <c r="I199" s="154">
        <f>I61*1.18</f>
        <v>5.3395000000000001</v>
      </c>
      <c r="J199" s="154">
        <f>7.134+2.742-0.603-0.65-0.241</f>
        <v>8.3820000000000014</v>
      </c>
      <c r="K199" s="154">
        <f t="shared" ref="K199:L199" si="88">K61*1.18</f>
        <v>7.7596799999999995</v>
      </c>
      <c r="L199" s="154">
        <f t="shared" si="88"/>
        <v>7.7596799999999995</v>
      </c>
      <c r="M199" s="141">
        <f t="shared" si="84"/>
        <v>-0.15359999999999907</v>
      </c>
      <c r="N199" s="142">
        <f t="shared" si="85"/>
        <v>-1.7995220019682161E-2</v>
      </c>
      <c r="O199" s="252" t="s">
        <v>385</v>
      </c>
      <c r="P199" s="121"/>
    </row>
    <row r="200" spans="1:16" s="132" customFormat="1">
      <c r="A200" s="133" t="s">
        <v>712</v>
      </c>
      <c r="B200" s="157" t="s">
        <v>713</v>
      </c>
      <c r="C200" s="135" t="s">
        <v>476</v>
      </c>
      <c r="D200" s="139">
        <v>0.91700000000000004</v>
      </c>
      <c r="E200" s="139">
        <v>0.82299999999999995</v>
      </c>
      <c r="F200" s="154">
        <f>F68*1.2</f>
        <v>1.0980000000000001</v>
      </c>
      <c r="G200" s="154">
        <f>G68*1.18</f>
        <v>0.27139999999999997</v>
      </c>
      <c r="H200" s="154">
        <v>0.85799999999999998</v>
      </c>
      <c r="I200" s="154">
        <f>I68*1.18</f>
        <v>0.98647999999999991</v>
      </c>
      <c r="J200" s="154">
        <f>2.663-1.474-0.13</f>
        <v>1.0589999999999997</v>
      </c>
      <c r="K200" s="154">
        <f t="shared" ref="K200:L200" si="89">K68*1.18</f>
        <v>1.04312</v>
      </c>
      <c r="L200" s="154">
        <f t="shared" si="89"/>
        <v>1.04312</v>
      </c>
      <c r="M200" s="141">
        <f t="shared" si="84"/>
        <v>-3.9000000000000368E-2</v>
      </c>
      <c r="N200" s="142">
        <f t="shared" si="85"/>
        <v>-3.551912568306044E-2</v>
      </c>
      <c r="O200" s="252" t="s">
        <v>385</v>
      </c>
      <c r="P200" s="121"/>
    </row>
    <row r="201" spans="1:16" s="132" customFormat="1" ht="27.75" customHeight="1">
      <c r="A201" s="133" t="s">
        <v>714</v>
      </c>
      <c r="B201" s="157" t="s">
        <v>715</v>
      </c>
      <c r="C201" s="135" t="s">
        <v>476</v>
      </c>
      <c r="D201" s="139">
        <v>2.2320000000000002</v>
      </c>
      <c r="E201" s="139">
        <v>2.2349999999999999</v>
      </c>
      <c r="F201" s="154">
        <f>F76*1.2</f>
        <v>7.0488000000000008</v>
      </c>
      <c r="G201" s="154">
        <f>G76*1.18</f>
        <v>2.6278599999999996</v>
      </c>
      <c r="H201" s="154">
        <v>2.105</v>
      </c>
      <c r="I201" s="154">
        <f>I76*1.18</f>
        <v>3.9411999999999998</v>
      </c>
      <c r="J201" s="154">
        <v>4.0919999999999996</v>
      </c>
      <c r="K201" s="154">
        <f t="shared" ref="K201:L201" si="90">K76*1.18</f>
        <v>5.2545400000000004</v>
      </c>
      <c r="L201" s="154">
        <f t="shared" si="90"/>
        <v>5.2545400000000004</v>
      </c>
      <c r="M201" s="141">
        <f t="shared" si="84"/>
        <v>-2.9568000000000012</v>
      </c>
      <c r="N201" s="142">
        <f t="shared" si="85"/>
        <v>-0.41947565543071175</v>
      </c>
      <c r="O201" s="252" t="s">
        <v>1205</v>
      </c>
      <c r="P201" s="121"/>
    </row>
    <row r="202" spans="1:16" s="132" customFormat="1" ht="47.25">
      <c r="A202" s="133" t="s">
        <v>716</v>
      </c>
      <c r="B202" s="157" t="s">
        <v>717</v>
      </c>
      <c r="C202" s="135" t="s">
        <v>476</v>
      </c>
      <c r="D202" s="136">
        <v>0</v>
      </c>
      <c r="E202" s="136">
        <v>0</v>
      </c>
      <c r="F202" s="136">
        <v>0</v>
      </c>
      <c r="G202" s="136"/>
      <c r="H202" s="136"/>
      <c r="I202" s="136"/>
      <c r="J202" s="136"/>
      <c r="K202" s="136">
        <v>0</v>
      </c>
      <c r="L202" s="136">
        <v>0</v>
      </c>
      <c r="M202" s="141">
        <f t="shared" si="84"/>
        <v>0</v>
      </c>
      <c r="N202" s="142" t="e">
        <f t="shared" si="85"/>
        <v>#DIV/0!</v>
      </c>
      <c r="O202" s="252" t="s">
        <v>385</v>
      </c>
      <c r="P202" s="121"/>
    </row>
    <row r="203" spans="1:16" s="132" customFormat="1">
      <c r="A203" s="133" t="s">
        <v>718</v>
      </c>
      <c r="B203" s="157" t="s">
        <v>719</v>
      </c>
      <c r="C203" s="135" t="s">
        <v>476</v>
      </c>
      <c r="D203" s="154">
        <f>D186-D191-D193-D195-D196-D197-D199-D200-D201</f>
        <v>7.5209999999999946</v>
      </c>
      <c r="E203" s="154">
        <f>E186-E191-E193-E195-E196-E197-E199-E200-E201</f>
        <v>35.609000000000002</v>
      </c>
      <c r="F203" s="154">
        <f>F75*1.2-0.568</f>
        <v>21.358399999999989</v>
      </c>
      <c r="G203" s="154">
        <f>G75*1.18</f>
        <v>13.535779999999999</v>
      </c>
      <c r="H203" s="154">
        <v>10.805</v>
      </c>
      <c r="I203" s="154">
        <f>I75*1.18</f>
        <v>24.601819999999986</v>
      </c>
      <c r="J203" s="154">
        <f>17.106+1.474+0.603+0.13+0.6+0.65</f>
        <v>20.563000000000002</v>
      </c>
      <c r="K203" s="154">
        <f>K75*1.18+2</f>
        <v>34.759160000000008</v>
      </c>
      <c r="L203" s="154">
        <f>K203</f>
        <v>34.759160000000008</v>
      </c>
      <c r="M203" s="141">
        <f t="shared" si="84"/>
        <v>-0.79539999999998656</v>
      </c>
      <c r="N203" s="142">
        <f t="shared" si="85"/>
        <v>-3.7240617274701612E-2</v>
      </c>
      <c r="O203" s="252" t="s">
        <v>385</v>
      </c>
      <c r="P203" s="121"/>
    </row>
    <row r="204" spans="1:16" s="132" customFormat="1">
      <c r="A204" s="219" t="s">
        <v>720</v>
      </c>
      <c r="B204" s="220" t="s">
        <v>721</v>
      </c>
      <c r="C204" s="221" t="s">
        <v>476</v>
      </c>
      <c r="D204" s="229">
        <v>0</v>
      </c>
      <c r="E204" s="225">
        <f>E205+E206+E210</f>
        <v>0.02</v>
      </c>
      <c r="F204" s="229">
        <v>0</v>
      </c>
      <c r="G204" s="229"/>
      <c r="H204" s="229">
        <v>0</v>
      </c>
      <c r="I204" s="229"/>
      <c r="J204" s="229">
        <v>0</v>
      </c>
      <c r="K204" s="229">
        <v>0</v>
      </c>
      <c r="L204" s="229">
        <v>0</v>
      </c>
      <c r="M204" s="229"/>
      <c r="N204" s="229"/>
      <c r="O204" s="259"/>
      <c r="P204" s="121"/>
    </row>
    <row r="205" spans="1:16" s="132" customFormat="1">
      <c r="A205" s="133" t="s">
        <v>722</v>
      </c>
      <c r="B205" s="157" t="s">
        <v>723</v>
      </c>
      <c r="C205" s="135" t="s">
        <v>476</v>
      </c>
      <c r="D205" s="136">
        <v>0</v>
      </c>
      <c r="E205" s="136">
        <v>0</v>
      </c>
      <c r="F205" s="136">
        <v>0</v>
      </c>
      <c r="G205" s="136"/>
      <c r="H205" s="136">
        <v>0</v>
      </c>
      <c r="I205" s="136"/>
      <c r="J205" s="136">
        <v>0</v>
      </c>
      <c r="K205" s="136">
        <v>0</v>
      </c>
      <c r="L205" s="136">
        <v>0</v>
      </c>
      <c r="M205" s="136"/>
      <c r="N205" s="136"/>
      <c r="O205" s="144"/>
      <c r="P205" s="121"/>
    </row>
    <row r="206" spans="1:16" s="132" customFormat="1" ht="31.5">
      <c r="A206" s="133" t="s">
        <v>724</v>
      </c>
      <c r="B206" s="157" t="s">
        <v>725</v>
      </c>
      <c r="C206" s="135" t="s">
        <v>476</v>
      </c>
      <c r="D206" s="136">
        <v>0</v>
      </c>
      <c r="E206" s="136">
        <v>0</v>
      </c>
      <c r="F206" s="136">
        <v>0</v>
      </c>
      <c r="G206" s="136"/>
      <c r="H206" s="136">
        <v>0</v>
      </c>
      <c r="I206" s="136"/>
      <c r="J206" s="136">
        <v>0</v>
      </c>
      <c r="K206" s="136">
        <v>0</v>
      </c>
      <c r="L206" s="136">
        <v>0</v>
      </c>
      <c r="M206" s="136"/>
      <c r="N206" s="136"/>
      <c r="O206" s="144"/>
      <c r="P206" s="121"/>
    </row>
    <row r="207" spans="1:16" s="132" customFormat="1" ht="31.5">
      <c r="A207" s="133" t="s">
        <v>726</v>
      </c>
      <c r="B207" s="178" t="s">
        <v>727</v>
      </c>
      <c r="C207" s="135" t="s">
        <v>476</v>
      </c>
      <c r="D207" s="136">
        <v>0</v>
      </c>
      <c r="E207" s="136">
        <v>0</v>
      </c>
      <c r="F207" s="136">
        <v>0</v>
      </c>
      <c r="G207" s="136"/>
      <c r="H207" s="136">
        <v>0</v>
      </c>
      <c r="I207" s="136"/>
      <c r="J207" s="136">
        <v>0</v>
      </c>
      <c r="K207" s="136">
        <v>0</v>
      </c>
      <c r="L207" s="136">
        <v>0</v>
      </c>
      <c r="M207" s="136"/>
      <c r="N207" s="136"/>
      <c r="O207" s="144"/>
      <c r="P207" s="121"/>
    </row>
    <row r="208" spans="1:16" s="132" customFormat="1">
      <c r="A208" s="133" t="s">
        <v>728</v>
      </c>
      <c r="B208" s="178" t="s">
        <v>729</v>
      </c>
      <c r="C208" s="135" t="s">
        <v>476</v>
      </c>
      <c r="D208" s="136">
        <v>0</v>
      </c>
      <c r="E208" s="136">
        <v>0</v>
      </c>
      <c r="F208" s="136">
        <v>0</v>
      </c>
      <c r="G208" s="136"/>
      <c r="H208" s="136">
        <v>0</v>
      </c>
      <c r="I208" s="136"/>
      <c r="J208" s="136">
        <v>0</v>
      </c>
      <c r="K208" s="136">
        <v>0</v>
      </c>
      <c r="L208" s="136">
        <v>0</v>
      </c>
      <c r="M208" s="136"/>
      <c r="N208" s="136"/>
      <c r="O208" s="144"/>
      <c r="P208" s="121"/>
    </row>
    <row r="209" spans="1:16" s="132" customFormat="1">
      <c r="A209" s="133" t="s">
        <v>730</v>
      </c>
      <c r="B209" s="178" t="s">
        <v>731</v>
      </c>
      <c r="C209" s="135" t="s">
        <v>476</v>
      </c>
      <c r="D209" s="136">
        <v>0</v>
      </c>
      <c r="E209" s="136">
        <v>0</v>
      </c>
      <c r="F209" s="136">
        <v>0</v>
      </c>
      <c r="G209" s="136"/>
      <c r="H209" s="136">
        <v>0</v>
      </c>
      <c r="I209" s="136"/>
      <c r="J209" s="136">
        <v>0</v>
      </c>
      <c r="K209" s="136">
        <v>0</v>
      </c>
      <c r="L209" s="136">
        <v>0</v>
      </c>
      <c r="M209" s="136"/>
      <c r="N209" s="136"/>
      <c r="O209" s="144"/>
      <c r="P209" s="121"/>
    </row>
    <row r="210" spans="1:16" s="132" customFormat="1">
      <c r="A210" s="133" t="s">
        <v>732</v>
      </c>
      <c r="B210" s="157" t="s">
        <v>733</v>
      </c>
      <c r="C210" s="135" t="s">
        <v>476</v>
      </c>
      <c r="D210" s="136">
        <v>0</v>
      </c>
      <c r="E210" s="154">
        <v>0.02</v>
      </c>
      <c r="F210" s="136">
        <v>0</v>
      </c>
      <c r="G210" s="136"/>
      <c r="H210" s="136">
        <v>0</v>
      </c>
      <c r="I210" s="136"/>
      <c r="J210" s="136">
        <v>0</v>
      </c>
      <c r="K210" s="136">
        <v>0</v>
      </c>
      <c r="L210" s="136">
        <v>0</v>
      </c>
      <c r="M210" s="136"/>
      <c r="N210" s="136"/>
      <c r="O210" s="254"/>
      <c r="P210" s="121"/>
    </row>
    <row r="211" spans="1:16" s="132" customFormat="1">
      <c r="A211" s="219" t="s">
        <v>734</v>
      </c>
      <c r="B211" s="220" t="s">
        <v>735</v>
      </c>
      <c r="C211" s="221" t="s">
        <v>476</v>
      </c>
      <c r="D211" s="222">
        <v>10.022</v>
      </c>
      <c r="E211" s="225">
        <v>1.143</v>
      </c>
      <c r="F211" s="222">
        <f t="shared" ref="F211:L211" si="91">F212</f>
        <v>13.505000000000001</v>
      </c>
      <c r="G211" s="222">
        <f t="shared" si="91"/>
        <v>8.0990000000000002</v>
      </c>
      <c r="H211" s="222">
        <f t="shared" si="91"/>
        <v>3.2749999999999999</v>
      </c>
      <c r="I211" s="222">
        <f t="shared" si="91"/>
        <v>12.093</v>
      </c>
      <c r="J211" s="222">
        <f t="shared" si="91"/>
        <v>13.751999999999999</v>
      </c>
      <c r="K211" s="222">
        <f t="shared" si="91"/>
        <v>11.241</v>
      </c>
      <c r="L211" s="222">
        <f t="shared" si="91"/>
        <v>11.241</v>
      </c>
      <c r="M211" s="250">
        <f t="shared" ref="M211" si="92">J211-F211</f>
        <v>0.24699999999999811</v>
      </c>
      <c r="N211" s="251">
        <f t="shared" ref="N211" si="93">M211/F211</f>
        <v>1.8289522399111299E-2</v>
      </c>
      <c r="O211" s="255" t="s">
        <v>385</v>
      </c>
      <c r="P211" s="121"/>
    </row>
    <row r="212" spans="1:16" s="132" customFormat="1">
      <c r="A212" s="133" t="s">
        <v>736</v>
      </c>
      <c r="B212" s="157" t="s">
        <v>737</v>
      </c>
      <c r="C212" s="135" t="s">
        <v>476</v>
      </c>
      <c r="D212" s="154">
        <f>D213+D214+D215+D216+D217+D218</f>
        <v>10.022</v>
      </c>
      <c r="E212" s="154"/>
      <c r="F212" s="139">
        <f>F213+F214+F215+F216</f>
        <v>13.505000000000001</v>
      </c>
      <c r="G212" s="139">
        <f t="shared" ref="G212:L212" si="94">G213+G214+G215+G216</f>
        <v>8.0990000000000002</v>
      </c>
      <c r="H212" s="139">
        <f t="shared" si="94"/>
        <v>3.2749999999999999</v>
      </c>
      <c r="I212" s="139">
        <f t="shared" ref="I212:J212" si="95">I213+I214+I215+I216</f>
        <v>12.093</v>
      </c>
      <c r="J212" s="154">
        <f>J213+J214+J215+J216</f>
        <v>13.751999999999999</v>
      </c>
      <c r="K212" s="139">
        <f t="shared" si="94"/>
        <v>11.241</v>
      </c>
      <c r="L212" s="139">
        <f t="shared" si="94"/>
        <v>11.241</v>
      </c>
      <c r="M212" s="141">
        <f t="shared" ref="M212:M213" si="96">J212-F212</f>
        <v>0.24699999999999811</v>
      </c>
      <c r="N212" s="142">
        <f t="shared" ref="N212:N213" si="97">M212/F212</f>
        <v>1.8289522399111299E-2</v>
      </c>
      <c r="O212" s="252" t="s">
        <v>385</v>
      </c>
      <c r="P212" s="121"/>
    </row>
    <row r="213" spans="1:16" s="132" customFormat="1" ht="30" customHeight="1">
      <c r="A213" s="133" t="s">
        <v>738</v>
      </c>
      <c r="B213" s="178" t="s">
        <v>739</v>
      </c>
      <c r="C213" s="135" t="s">
        <v>476</v>
      </c>
      <c r="D213" s="139">
        <v>6.5910000000000002</v>
      </c>
      <c r="E213" s="154">
        <v>0.69299999999999995</v>
      </c>
      <c r="F213" s="139">
        <f>1.391+4.09</f>
        <v>5.4809999999999999</v>
      </c>
      <c r="G213" s="139">
        <v>8.0990000000000002</v>
      </c>
      <c r="H213" s="139">
        <f>0.754+2.521</f>
        <v>3.2749999999999999</v>
      </c>
      <c r="I213" s="240">
        <f>10.098+1.995</f>
        <v>12.093</v>
      </c>
      <c r="J213" s="154">
        <f>'10'!H50+0.241</f>
        <v>5.4719999999999995</v>
      </c>
      <c r="K213" s="139">
        <f>6.405+1</f>
        <v>7.4050000000000002</v>
      </c>
      <c r="L213" s="139">
        <v>11.241</v>
      </c>
      <c r="M213" s="141">
        <f t="shared" si="96"/>
        <v>-9.0000000000003411E-3</v>
      </c>
      <c r="N213" s="142">
        <f t="shared" si="97"/>
        <v>-1.6420361247948077E-3</v>
      </c>
      <c r="O213" s="252" t="s">
        <v>385</v>
      </c>
      <c r="P213" s="121"/>
    </row>
    <row r="214" spans="1:16" s="132" customFormat="1" ht="30">
      <c r="A214" s="133" t="s">
        <v>740</v>
      </c>
      <c r="B214" s="178" t="s">
        <v>741</v>
      </c>
      <c r="C214" s="135" t="s">
        <v>476</v>
      </c>
      <c r="D214" s="139">
        <v>0.191</v>
      </c>
      <c r="E214" s="170"/>
      <c r="F214" s="139">
        <f>5.199+2.825</f>
        <v>8.0240000000000009</v>
      </c>
      <c r="G214" s="136"/>
      <c r="H214" s="171"/>
      <c r="I214" s="136"/>
      <c r="J214" s="171">
        <f>'10'!H73+'10'!H29</f>
        <v>7.7069999999999999</v>
      </c>
      <c r="K214" s="139">
        <f>3.018+0.125+0.693</f>
        <v>3.8359999999999999</v>
      </c>
      <c r="L214" s="136">
        <v>0</v>
      </c>
      <c r="M214" s="141">
        <f t="shared" ref="M214" si="98">J214-F214</f>
        <v>-0.31700000000000106</v>
      </c>
      <c r="N214" s="142">
        <f t="shared" ref="N214" si="99">M214/F214</f>
        <v>-3.9506480558325154E-2</v>
      </c>
      <c r="O214" s="621" t="s">
        <v>1206</v>
      </c>
      <c r="P214" s="121"/>
    </row>
    <row r="215" spans="1:16" s="132" customFormat="1" ht="31.5">
      <c r="A215" s="133" t="s">
        <v>742</v>
      </c>
      <c r="B215" s="178" t="s">
        <v>743</v>
      </c>
      <c r="C215" s="135" t="s">
        <v>476</v>
      </c>
      <c r="D215" s="139"/>
      <c r="E215" s="156">
        <v>0</v>
      </c>
      <c r="F215" s="154"/>
      <c r="G215" s="154"/>
      <c r="H215" s="154"/>
      <c r="I215" s="154"/>
      <c r="J215" s="154"/>
      <c r="K215" s="136">
        <v>0</v>
      </c>
      <c r="L215" s="136">
        <v>0</v>
      </c>
      <c r="M215" s="136"/>
      <c r="N215" s="136"/>
      <c r="O215" s="254"/>
      <c r="P215" s="121"/>
    </row>
    <row r="216" spans="1:16" s="132" customFormat="1">
      <c r="A216" s="133" t="s">
        <v>744</v>
      </c>
      <c r="B216" s="178" t="s">
        <v>745</v>
      </c>
      <c r="C216" s="135" t="s">
        <v>476</v>
      </c>
      <c r="D216" s="139">
        <v>3.24</v>
      </c>
      <c r="E216" s="156">
        <v>0</v>
      </c>
      <c r="F216" s="136">
        <v>0</v>
      </c>
      <c r="G216" s="136"/>
      <c r="H216" s="136"/>
      <c r="I216" s="136"/>
      <c r="J216" s="171">
        <v>0.57299999999999995</v>
      </c>
      <c r="K216" s="139"/>
      <c r="L216" s="139"/>
      <c r="M216" s="154"/>
      <c r="N216" s="154"/>
      <c r="O216" s="252" t="s">
        <v>385</v>
      </c>
      <c r="P216" s="121"/>
    </row>
    <row r="217" spans="1:16" s="132" customFormat="1" ht="31.5">
      <c r="A217" s="133" t="s">
        <v>746</v>
      </c>
      <c r="B217" s="178" t="s">
        <v>747</v>
      </c>
      <c r="C217" s="135" t="s">
        <v>476</v>
      </c>
      <c r="D217" s="136">
        <v>0</v>
      </c>
      <c r="E217" s="156">
        <v>0</v>
      </c>
      <c r="F217" s="136">
        <v>0</v>
      </c>
      <c r="G217" s="136"/>
      <c r="H217" s="136"/>
      <c r="I217" s="136"/>
      <c r="J217" s="136"/>
      <c r="K217" s="136">
        <v>0</v>
      </c>
      <c r="L217" s="136">
        <v>0</v>
      </c>
      <c r="M217" s="136"/>
      <c r="N217" s="136"/>
      <c r="O217" s="254"/>
      <c r="P217" s="121"/>
    </row>
    <row r="218" spans="1:16" s="132" customFormat="1">
      <c r="A218" s="133" t="s">
        <v>748</v>
      </c>
      <c r="B218" s="178" t="s">
        <v>749</v>
      </c>
      <c r="C218" s="135" t="s">
        <v>476</v>
      </c>
      <c r="D218" s="136">
        <v>0</v>
      </c>
      <c r="E218" s="154">
        <v>0.45</v>
      </c>
      <c r="F218" s="136">
        <v>0</v>
      </c>
      <c r="G218" s="136"/>
      <c r="H218" s="136"/>
      <c r="I218" s="136"/>
      <c r="J218" s="136"/>
      <c r="K218" s="136">
        <v>0</v>
      </c>
      <c r="L218" s="136">
        <v>0</v>
      </c>
      <c r="M218" s="136"/>
      <c r="N218" s="136"/>
      <c r="O218" s="254"/>
      <c r="P218" s="121"/>
    </row>
    <row r="219" spans="1:16" s="132" customFormat="1">
      <c r="A219" s="133" t="s">
        <v>750</v>
      </c>
      <c r="B219" s="157" t="s">
        <v>751</v>
      </c>
      <c r="C219" s="135" t="s">
        <v>476</v>
      </c>
      <c r="D219" s="136">
        <v>0</v>
      </c>
      <c r="E219" s="136">
        <v>0</v>
      </c>
      <c r="F219" s="136">
        <v>0</v>
      </c>
      <c r="G219" s="136"/>
      <c r="H219" s="136">
        <v>0</v>
      </c>
      <c r="I219" s="136"/>
      <c r="J219" s="136">
        <v>0</v>
      </c>
      <c r="K219" s="136">
        <v>0</v>
      </c>
      <c r="L219" s="136">
        <v>0</v>
      </c>
      <c r="M219" s="136"/>
      <c r="N219" s="136"/>
      <c r="O219" s="254"/>
      <c r="P219" s="121"/>
    </row>
    <row r="220" spans="1:16" s="132" customFormat="1">
      <c r="A220" s="133" t="s">
        <v>752</v>
      </c>
      <c r="B220" s="157" t="s">
        <v>753</v>
      </c>
      <c r="C220" s="135" t="s">
        <v>476</v>
      </c>
      <c r="D220" s="139"/>
      <c r="E220" s="136">
        <v>0</v>
      </c>
      <c r="F220" s="136">
        <v>0</v>
      </c>
      <c r="G220" s="136"/>
      <c r="H220" s="136">
        <v>0</v>
      </c>
      <c r="I220" s="136"/>
      <c r="J220" s="136">
        <v>0</v>
      </c>
      <c r="K220" s="139"/>
      <c r="L220" s="139"/>
      <c r="M220" s="139"/>
      <c r="N220" s="139"/>
      <c r="O220" s="254"/>
      <c r="P220" s="121"/>
    </row>
    <row r="221" spans="1:16" s="132" customFormat="1">
      <c r="A221" s="133" t="s">
        <v>754</v>
      </c>
      <c r="B221" s="157" t="s">
        <v>564</v>
      </c>
      <c r="C221" s="135" t="s">
        <v>284</v>
      </c>
      <c r="D221" s="136">
        <v>0</v>
      </c>
      <c r="E221" s="136">
        <v>0</v>
      </c>
      <c r="F221" s="136">
        <v>0</v>
      </c>
      <c r="G221" s="136"/>
      <c r="H221" s="136"/>
      <c r="I221" s="136"/>
      <c r="J221" s="136"/>
      <c r="K221" s="136">
        <v>0</v>
      </c>
      <c r="L221" s="136">
        <v>0</v>
      </c>
      <c r="M221" s="136">
        <v>0</v>
      </c>
      <c r="N221" s="136">
        <v>0</v>
      </c>
      <c r="O221" s="254"/>
      <c r="P221" s="121"/>
    </row>
    <row r="222" spans="1:16" s="132" customFormat="1" ht="31.5">
      <c r="A222" s="133" t="s">
        <v>755</v>
      </c>
      <c r="B222" s="157" t="s">
        <v>756</v>
      </c>
      <c r="C222" s="135" t="s">
        <v>476</v>
      </c>
      <c r="D222" s="136">
        <v>0</v>
      </c>
      <c r="E222" s="136">
        <v>0</v>
      </c>
      <c r="F222" s="136">
        <v>0</v>
      </c>
      <c r="G222" s="136"/>
      <c r="H222" s="136"/>
      <c r="I222" s="136"/>
      <c r="J222" s="136"/>
      <c r="K222" s="136">
        <v>0</v>
      </c>
      <c r="L222" s="136">
        <v>0</v>
      </c>
      <c r="M222" s="136">
        <v>0</v>
      </c>
      <c r="N222" s="136">
        <v>0</v>
      </c>
      <c r="O222" s="254"/>
      <c r="P222" s="121"/>
    </row>
    <row r="223" spans="1:16" s="132" customFormat="1">
      <c r="A223" s="219" t="s">
        <v>757</v>
      </c>
      <c r="B223" s="220" t="s">
        <v>758</v>
      </c>
      <c r="C223" s="221" t="s">
        <v>476</v>
      </c>
      <c r="D223" s="229">
        <v>0</v>
      </c>
      <c r="E223" s="229">
        <v>0.57999999999999996</v>
      </c>
      <c r="F223" s="229">
        <v>0</v>
      </c>
      <c r="G223" s="229"/>
      <c r="H223" s="229">
        <v>0</v>
      </c>
      <c r="I223" s="229"/>
      <c r="J223" s="297">
        <f>J224+J225+J229+J230+J233+J234+J235</f>
        <v>18.941000000000003</v>
      </c>
      <c r="K223" s="229">
        <v>0</v>
      </c>
      <c r="L223" s="229">
        <v>0</v>
      </c>
      <c r="M223" s="229">
        <v>0</v>
      </c>
      <c r="N223" s="229">
        <v>0</v>
      </c>
      <c r="O223" s="262"/>
      <c r="P223" s="121"/>
    </row>
    <row r="224" spans="1:16" s="132" customFormat="1">
      <c r="A224" s="133" t="s">
        <v>759</v>
      </c>
      <c r="B224" s="157" t="s">
        <v>760</v>
      </c>
      <c r="C224" s="135" t="s">
        <v>476</v>
      </c>
      <c r="D224" s="136">
        <v>0</v>
      </c>
      <c r="E224" s="136">
        <v>0</v>
      </c>
      <c r="F224" s="136">
        <v>0</v>
      </c>
      <c r="G224" s="136"/>
      <c r="H224" s="136">
        <v>0</v>
      </c>
      <c r="I224" s="136"/>
      <c r="J224" s="171">
        <v>0</v>
      </c>
      <c r="K224" s="136">
        <v>0</v>
      </c>
      <c r="L224" s="136">
        <v>0</v>
      </c>
      <c r="M224" s="136">
        <v>0</v>
      </c>
      <c r="N224" s="136">
        <v>0</v>
      </c>
      <c r="O224" s="254"/>
      <c r="P224" s="121"/>
    </row>
    <row r="225" spans="1:16" s="132" customFormat="1">
      <c r="A225" s="133" t="s">
        <v>761</v>
      </c>
      <c r="B225" s="157" t="s">
        <v>762</v>
      </c>
      <c r="C225" s="135" t="s">
        <v>476</v>
      </c>
      <c r="D225" s="136">
        <v>0</v>
      </c>
      <c r="E225" s="136">
        <v>0.57999999999999996</v>
      </c>
      <c r="F225" s="136">
        <v>0</v>
      </c>
      <c r="G225" s="136"/>
      <c r="H225" s="136">
        <v>0</v>
      </c>
      <c r="I225" s="136"/>
      <c r="J225" s="171">
        <f>J226+J227+J228</f>
        <v>18.941000000000003</v>
      </c>
      <c r="K225" s="136">
        <v>0</v>
      </c>
      <c r="L225" s="136">
        <v>0</v>
      </c>
      <c r="M225" s="136">
        <v>0</v>
      </c>
      <c r="N225" s="136">
        <v>0</v>
      </c>
      <c r="O225" s="252" t="s">
        <v>385</v>
      </c>
      <c r="P225" s="121"/>
    </row>
    <row r="226" spans="1:16" s="132" customFormat="1">
      <c r="A226" s="133" t="s">
        <v>763</v>
      </c>
      <c r="B226" s="178" t="s">
        <v>764</v>
      </c>
      <c r="C226" s="135" t="s">
        <v>476</v>
      </c>
      <c r="D226" s="136">
        <v>0</v>
      </c>
      <c r="E226" s="136">
        <v>0.57999999999999996</v>
      </c>
      <c r="F226" s="136">
        <v>0</v>
      </c>
      <c r="G226" s="136"/>
      <c r="H226" s="136">
        <v>0</v>
      </c>
      <c r="I226" s="136"/>
      <c r="J226" s="171">
        <f>5.219+5.31+2.96+5.452</f>
        <v>18.941000000000003</v>
      </c>
      <c r="K226" s="136">
        <v>0</v>
      </c>
      <c r="L226" s="136">
        <v>0</v>
      </c>
      <c r="M226" s="136">
        <v>0</v>
      </c>
      <c r="N226" s="136">
        <v>0</v>
      </c>
      <c r="O226" s="252" t="s">
        <v>385</v>
      </c>
      <c r="P226" s="121"/>
    </row>
    <row r="227" spans="1:16" s="132" customFormat="1">
      <c r="A227" s="133" t="s">
        <v>765</v>
      </c>
      <c r="B227" s="178" t="s">
        <v>766</v>
      </c>
      <c r="C227" s="135" t="s">
        <v>476</v>
      </c>
      <c r="D227" s="136">
        <v>0</v>
      </c>
      <c r="E227" s="136">
        <v>0</v>
      </c>
      <c r="F227" s="136">
        <v>0</v>
      </c>
      <c r="G227" s="136"/>
      <c r="H227" s="136">
        <v>0</v>
      </c>
      <c r="I227" s="136"/>
      <c r="J227" s="136">
        <v>0</v>
      </c>
      <c r="K227" s="136">
        <v>0</v>
      </c>
      <c r="L227" s="136">
        <v>0</v>
      </c>
      <c r="M227" s="136">
        <v>0</v>
      </c>
      <c r="N227" s="136">
        <v>0</v>
      </c>
      <c r="O227" s="144"/>
      <c r="P227" s="121"/>
    </row>
    <row r="228" spans="1:16" s="132" customFormat="1">
      <c r="A228" s="133" t="s">
        <v>767</v>
      </c>
      <c r="B228" s="178" t="s">
        <v>768</v>
      </c>
      <c r="C228" s="135" t="s">
        <v>476</v>
      </c>
      <c r="D228" s="136">
        <v>0</v>
      </c>
      <c r="E228" s="136">
        <v>0</v>
      </c>
      <c r="F228" s="136">
        <v>0</v>
      </c>
      <c r="G228" s="136"/>
      <c r="H228" s="136">
        <v>0</v>
      </c>
      <c r="I228" s="136"/>
      <c r="J228" s="136">
        <v>0</v>
      </c>
      <c r="K228" s="136">
        <v>0</v>
      </c>
      <c r="L228" s="136">
        <v>0</v>
      </c>
      <c r="M228" s="136">
        <v>0</v>
      </c>
      <c r="N228" s="136">
        <v>0</v>
      </c>
      <c r="O228" s="144"/>
      <c r="P228" s="121"/>
    </row>
    <row r="229" spans="1:16" s="132" customFormat="1">
      <c r="A229" s="133" t="s">
        <v>769</v>
      </c>
      <c r="B229" s="157" t="s">
        <v>770</v>
      </c>
      <c r="C229" s="135" t="s">
        <v>476</v>
      </c>
      <c r="D229" s="136">
        <v>0</v>
      </c>
      <c r="E229" s="136">
        <v>0</v>
      </c>
      <c r="F229" s="136">
        <v>0</v>
      </c>
      <c r="G229" s="136"/>
      <c r="H229" s="136">
        <v>0</v>
      </c>
      <c r="I229" s="136"/>
      <c r="J229" s="136">
        <v>0</v>
      </c>
      <c r="K229" s="136">
        <v>0</v>
      </c>
      <c r="L229" s="136">
        <v>0</v>
      </c>
      <c r="M229" s="136">
        <v>0</v>
      </c>
      <c r="N229" s="136">
        <v>0</v>
      </c>
      <c r="O229" s="144"/>
      <c r="P229" s="121"/>
    </row>
    <row r="230" spans="1:16" s="132" customFormat="1" ht="31.5">
      <c r="A230" s="133" t="s">
        <v>771</v>
      </c>
      <c r="B230" s="157" t="s">
        <v>772</v>
      </c>
      <c r="C230" s="135" t="s">
        <v>476</v>
      </c>
      <c r="D230" s="136">
        <v>0</v>
      </c>
      <c r="E230" s="136">
        <v>0</v>
      </c>
      <c r="F230" s="136">
        <v>0</v>
      </c>
      <c r="G230" s="136"/>
      <c r="H230" s="136">
        <v>0</v>
      </c>
      <c r="I230" s="136"/>
      <c r="J230" s="136">
        <v>0</v>
      </c>
      <c r="K230" s="136">
        <v>0</v>
      </c>
      <c r="L230" s="136">
        <v>0</v>
      </c>
      <c r="M230" s="136">
        <v>0</v>
      </c>
      <c r="N230" s="136">
        <v>0</v>
      </c>
      <c r="O230" s="144"/>
      <c r="P230" s="121"/>
    </row>
    <row r="231" spans="1:16" s="132" customFormat="1">
      <c r="A231" s="133" t="s">
        <v>773</v>
      </c>
      <c r="B231" s="178" t="s">
        <v>774</v>
      </c>
      <c r="C231" s="135" t="s">
        <v>476</v>
      </c>
      <c r="D231" s="136">
        <v>0</v>
      </c>
      <c r="E231" s="136">
        <v>0</v>
      </c>
      <c r="F231" s="136">
        <v>0</v>
      </c>
      <c r="G231" s="136"/>
      <c r="H231" s="136">
        <v>0</v>
      </c>
      <c r="I231" s="136"/>
      <c r="J231" s="136">
        <v>0</v>
      </c>
      <c r="K231" s="136">
        <v>0</v>
      </c>
      <c r="L231" s="136">
        <v>0</v>
      </c>
      <c r="M231" s="136">
        <v>0</v>
      </c>
      <c r="N231" s="136">
        <v>0</v>
      </c>
      <c r="O231" s="144"/>
      <c r="P231" s="121"/>
    </row>
    <row r="232" spans="1:16" s="132" customFormat="1">
      <c r="A232" s="133" t="s">
        <v>775</v>
      </c>
      <c r="B232" s="178" t="s">
        <v>776</v>
      </c>
      <c r="C232" s="135" t="s">
        <v>476</v>
      </c>
      <c r="D232" s="136">
        <v>0</v>
      </c>
      <c r="E232" s="136">
        <v>0</v>
      </c>
      <c r="F232" s="136">
        <v>0</v>
      </c>
      <c r="G232" s="136"/>
      <c r="H232" s="136">
        <v>0</v>
      </c>
      <c r="I232" s="136"/>
      <c r="J232" s="136">
        <v>0</v>
      </c>
      <c r="K232" s="136">
        <v>0</v>
      </c>
      <c r="L232" s="136">
        <v>0</v>
      </c>
      <c r="M232" s="136">
        <v>0</v>
      </c>
      <c r="N232" s="136">
        <v>0</v>
      </c>
      <c r="O232" s="144"/>
      <c r="P232" s="121"/>
    </row>
    <row r="233" spans="1:16" s="132" customFormat="1">
      <c r="A233" s="133" t="s">
        <v>777</v>
      </c>
      <c r="B233" s="157" t="s">
        <v>778</v>
      </c>
      <c r="C233" s="135" t="s">
        <v>476</v>
      </c>
      <c r="D233" s="136">
        <v>0</v>
      </c>
      <c r="E233" s="136">
        <v>0</v>
      </c>
      <c r="F233" s="136">
        <v>0</v>
      </c>
      <c r="G233" s="136"/>
      <c r="H233" s="136">
        <v>0</v>
      </c>
      <c r="I233" s="136"/>
      <c r="J233" s="136">
        <v>0</v>
      </c>
      <c r="K233" s="136">
        <v>0</v>
      </c>
      <c r="L233" s="136">
        <v>0</v>
      </c>
      <c r="M233" s="136">
        <v>0</v>
      </c>
      <c r="N233" s="136">
        <v>0</v>
      </c>
      <c r="O233" s="144"/>
      <c r="P233" s="121"/>
    </row>
    <row r="234" spans="1:16" s="132" customFormat="1">
      <c r="A234" s="133" t="s">
        <v>779</v>
      </c>
      <c r="B234" s="157" t="s">
        <v>780</v>
      </c>
      <c r="C234" s="135" t="s">
        <v>476</v>
      </c>
      <c r="D234" s="136">
        <v>0</v>
      </c>
      <c r="E234" s="136">
        <v>0</v>
      </c>
      <c r="F234" s="136">
        <v>0</v>
      </c>
      <c r="G234" s="136"/>
      <c r="H234" s="136">
        <v>0</v>
      </c>
      <c r="I234" s="136"/>
      <c r="J234" s="136">
        <v>0</v>
      </c>
      <c r="K234" s="136">
        <v>0</v>
      </c>
      <c r="L234" s="136">
        <v>0</v>
      </c>
      <c r="M234" s="136">
        <v>0</v>
      </c>
      <c r="N234" s="136">
        <v>0</v>
      </c>
      <c r="O234" s="144"/>
      <c r="P234" s="121"/>
    </row>
    <row r="235" spans="1:16" s="132" customFormat="1">
      <c r="A235" s="133" t="s">
        <v>781</v>
      </c>
      <c r="B235" s="157" t="s">
        <v>782</v>
      </c>
      <c r="C235" s="135" t="s">
        <v>476</v>
      </c>
      <c r="D235" s="136">
        <v>0</v>
      </c>
      <c r="E235" s="136">
        <v>0</v>
      </c>
      <c r="F235" s="136">
        <v>0</v>
      </c>
      <c r="G235" s="136"/>
      <c r="H235" s="136">
        <v>0</v>
      </c>
      <c r="I235" s="136"/>
      <c r="J235" s="136">
        <v>0</v>
      </c>
      <c r="K235" s="136">
        <v>0</v>
      </c>
      <c r="L235" s="136">
        <v>0</v>
      </c>
      <c r="M235" s="136">
        <v>0</v>
      </c>
      <c r="N235" s="136">
        <v>0</v>
      </c>
      <c r="O235" s="144"/>
      <c r="P235" s="121"/>
    </row>
    <row r="236" spans="1:16" s="132" customFormat="1">
      <c r="A236" s="219" t="s">
        <v>783</v>
      </c>
      <c r="B236" s="220" t="s">
        <v>784</v>
      </c>
      <c r="C236" s="221" t="s">
        <v>476</v>
      </c>
      <c r="D236" s="229">
        <v>0</v>
      </c>
      <c r="E236" s="229">
        <v>0.57999999999999996</v>
      </c>
      <c r="F236" s="229">
        <v>0</v>
      </c>
      <c r="G236" s="229"/>
      <c r="H236" s="229">
        <v>0</v>
      </c>
      <c r="I236" s="229"/>
      <c r="J236" s="300">
        <f>J237+J241+J242</f>
        <v>14.143000000000001</v>
      </c>
      <c r="K236" s="229">
        <v>0</v>
      </c>
      <c r="L236" s="229">
        <v>0</v>
      </c>
      <c r="M236" s="229">
        <v>0</v>
      </c>
      <c r="N236" s="229">
        <v>0</v>
      </c>
      <c r="O236" s="262"/>
      <c r="P236" s="121"/>
    </row>
    <row r="237" spans="1:16" s="132" customFormat="1">
      <c r="A237" s="133" t="s">
        <v>785</v>
      </c>
      <c r="B237" s="157" t="s">
        <v>786</v>
      </c>
      <c r="C237" s="135" t="s">
        <v>476</v>
      </c>
      <c r="D237" s="136">
        <v>0</v>
      </c>
      <c r="E237" s="136">
        <v>0.57999999999999996</v>
      </c>
      <c r="F237" s="136">
        <v>0</v>
      </c>
      <c r="G237" s="136"/>
      <c r="H237" s="136">
        <v>0</v>
      </c>
      <c r="I237" s="136"/>
      <c r="J237" s="301">
        <f>J238+J239+J240</f>
        <v>14.143000000000001</v>
      </c>
      <c r="K237" s="136">
        <v>0</v>
      </c>
      <c r="L237" s="136">
        <v>0</v>
      </c>
      <c r="M237" s="136">
        <v>0</v>
      </c>
      <c r="N237" s="136">
        <v>0</v>
      </c>
      <c r="O237" s="252" t="s">
        <v>385</v>
      </c>
      <c r="P237" s="121"/>
    </row>
    <row r="238" spans="1:16" s="132" customFormat="1">
      <c r="A238" s="133" t="s">
        <v>787</v>
      </c>
      <c r="B238" s="178" t="s">
        <v>764</v>
      </c>
      <c r="C238" s="135" t="s">
        <v>476</v>
      </c>
      <c r="D238" s="136">
        <v>0</v>
      </c>
      <c r="E238" s="136">
        <v>0.57999999999999996</v>
      </c>
      <c r="F238" s="136">
        <v>0</v>
      </c>
      <c r="G238" s="136"/>
      <c r="H238" s="136">
        <v>0</v>
      </c>
      <c r="I238" s="136"/>
      <c r="J238" s="301">
        <f>4.942+2.818+2.698+3.685</f>
        <v>14.143000000000001</v>
      </c>
      <c r="K238" s="136">
        <v>0</v>
      </c>
      <c r="L238" s="136">
        <v>0</v>
      </c>
      <c r="M238" s="136">
        <v>0</v>
      </c>
      <c r="N238" s="136">
        <v>0</v>
      </c>
      <c r="O238" s="252" t="s">
        <v>385</v>
      </c>
      <c r="P238" s="121"/>
    </row>
    <row r="239" spans="1:16" s="132" customFormat="1">
      <c r="A239" s="133" t="s">
        <v>788</v>
      </c>
      <c r="B239" s="178" t="s">
        <v>766</v>
      </c>
      <c r="C239" s="135" t="s">
        <v>476</v>
      </c>
      <c r="D239" s="136">
        <v>0</v>
      </c>
      <c r="E239" s="136">
        <v>0</v>
      </c>
      <c r="F239" s="136">
        <v>0</v>
      </c>
      <c r="G239" s="136"/>
      <c r="H239" s="136">
        <v>0</v>
      </c>
      <c r="I239" s="136"/>
      <c r="J239" s="136">
        <v>0</v>
      </c>
      <c r="K239" s="136">
        <v>0</v>
      </c>
      <c r="L239" s="136">
        <v>0</v>
      </c>
      <c r="M239" s="136">
        <v>0</v>
      </c>
      <c r="N239" s="136">
        <v>0</v>
      </c>
      <c r="O239" s="254"/>
      <c r="P239" s="121"/>
    </row>
    <row r="240" spans="1:16" s="132" customFormat="1">
      <c r="A240" s="133" t="s">
        <v>789</v>
      </c>
      <c r="B240" s="178" t="s">
        <v>768</v>
      </c>
      <c r="C240" s="135" t="s">
        <v>476</v>
      </c>
      <c r="D240" s="136">
        <v>0</v>
      </c>
      <c r="E240" s="136">
        <v>0</v>
      </c>
      <c r="F240" s="136">
        <v>0</v>
      </c>
      <c r="G240" s="136"/>
      <c r="H240" s="136">
        <v>0</v>
      </c>
      <c r="I240" s="136"/>
      <c r="J240" s="136">
        <v>0</v>
      </c>
      <c r="K240" s="136">
        <v>0</v>
      </c>
      <c r="L240" s="136">
        <v>0</v>
      </c>
      <c r="M240" s="136">
        <v>0</v>
      </c>
      <c r="N240" s="136">
        <v>0</v>
      </c>
      <c r="O240" s="144"/>
      <c r="P240" s="121"/>
    </row>
    <row r="241" spans="1:16" s="132" customFormat="1">
      <c r="A241" s="133" t="s">
        <v>790</v>
      </c>
      <c r="B241" s="157" t="s">
        <v>652</v>
      </c>
      <c r="C241" s="135" t="s">
        <v>476</v>
      </c>
      <c r="D241" s="136">
        <v>0</v>
      </c>
      <c r="E241" s="136">
        <v>0</v>
      </c>
      <c r="F241" s="136">
        <v>0</v>
      </c>
      <c r="G241" s="136"/>
      <c r="H241" s="136">
        <v>0</v>
      </c>
      <c r="I241" s="136"/>
      <c r="J241" s="136">
        <v>0</v>
      </c>
      <c r="K241" s="136">
        <v>0</v>
      </c>
      <c r="L241" s="136">
        <v>0</v>
      </c>
      <c r="M241" s="136">
        <v>0</v>
      </c>
      <c r="N241" s="136">
        <v>0</v>
      </c>
      <c r="O241" s="144"/>
      <c r="P241" s="121"/>
    </row>
    <row r="242" spans="1:16" s="132" customFormat="1">
      <c r="A242" s="133" t="s">
        <v>791</v>
      </c>
      <c r="B242" s="157" t="s">
        <v>792</v>
      </c>
      <c r="C242" s="135" t="s">
        <v>476</v>
      </c>
      <c r="D242" s="136">
        <v>0</v>
      </c>
      <c r="E242" s="136">
        <v>0</v>
      </c>
      <c r="F242" s="136">
        <v>0</v>
      </c>
      <c r="G242" s="136"/>
      <c r="H242" s="136">
        <v>0</v>
      </c>
      <c r="I242" s="136"/>
      <c r="J242" s="136">
        <v>0</v>
      </c>
      <c r="K242" s="136">
        <v>0</v>
      </c>
      <c r="L242" s="136">
        <v>0</v>
      </c>
      <c r="M242" s="136">
        <v>0</v>
      </c>
      <c r="N242" s="136">
        <v>0</v>
      </c>
      <c r="O242" s="144"/>
      <c r="P242" s="121"/>
    </row>
    <row r="243" spans="1:16" s="132" customFormat="1" ht="31.5">
      <c r="A243" s="133" t="s">
        <v>793</v>
      </c>
      <c r="B243" s="157" t="s">
        <v>794</v>
      </c>
      <c r="C243" s="135" t="s">
        <v>476</v>
      </c>
      <c r="D243" s="154">
        <f>D168-D186</f>
        <v>10.189000000000007</v>
      </c>
      <c r="E243" s="154">
        <f t="shared" ref="E243:L243" si="100">E168-E186</f>
        <v>6.5529999999999973</v>
      </c>
      <c r="F243" s="154">
        <f t="shared" si="100"/>
        <v>13.600000000000023</v>
      </c>
      <c r="G243" s="154">
        <f t="shared" si="100"/>
        <v>8.193799999999996</v>
      </c>
      <c r="H243" s="154">
        <f t="shared" si="100"/>
        <v>2.0563999999999965</v>
      </c>
      <c r="I243" s="154">
        <f t="shared" ref="I243:J243" si="101">I168-I186</f>
        <v>4.9504200000000083</v>
      </c>
      <c r="J243" s="154">
        <f t="shared" si="101"/>
        <v>8.9589999999999463</v>
      </c>
      <c r="K243" s="154">
        <f t="shared" si="100"/>
        <v>2.5363399999999388</v>
      </c>
      <c r="L243" s="154">
        <f t="shared" si="100"/>
        <v>2.5363399999999388</v>
      </c>
      <c r="M243" s="237">
        <f t="shared" ref="M243:M244" si="102">J243-F243</f>
        <v>-4.6410000000000764</v>
      </c>
      <c r="N243" s="276">
        <f t="shared" ref="N243:N244" si="103">M243/F243</f>
        <v>-0.34125000000000505</v>
      </c>
      <c r="O243" s="277" t="s">
        <v>385</v>
      </c>
      <c r="P243" s="121"/>
    </row>
    <row r="244" spans="1:16" s="132" customFormat="1" ht="31.5">
      <c r="A244" s="133" t="s">
        <v>795</v>
      </c>
      <c r="B244" s="157" t="s">
        <v>796</v>
      </c>
      <c r="C244" s="135" t="s">
        <v>476</v>
      </c>
      <c r="D244" s="154">
        <f>D204-D211</f>
        <v>-10.022</v>
      </c>
      <c r="E244" s="154">
        <f t="shared" ref="E244:L244" si="104">E204-E211</f>
        <v>-1.123</v>
      </c>
      <c r="F244" s="154">
        <f t="shared" si="104"/>
        <v>-13.505000000000001</v>
      </c>
      <c r="G244" s="154">
        <f t="shared" si="104"/>
        <v>-8.0990000000000002</v>
      </c>
      <c r="H244" s="154">
        <f t="shared" si="104"/>
        <v>-3.2749999999999999</v>
      </c>
      <c r="I244" s="154">
        <f t="shared" ref="I244:J244" si="105">I204-I211</f>
        <v>-12.093</v>
      </c>
      <c r="J244" s="154">
        <f t="shared" si="105"/>
        <v>-13.751999999999999</v>
      </c>
      <c r="K244" s="154">
        <f t="shared" si="104"/>
        <v>-11.241</v>
      </c>
      <c r="L244" s="154">
        <f t="shared" si="104"/>
        <v>-11.241</v>
      </c>
      <c r="M244" s="237">
        <f t="shared" si="102"/>
        <v>-0.24699999999999811</v>
      </c>
      <c r="N244" s="276">
        <f t="shared" si="103"/>
        <v>1.8289522399111299E-2</v>
      </c>
      <c r="O244" s="277" t="s">
        <v>385</v>
      </c>
      <c r="P244" s="121"/>
    </row>
    <row r="245" spans="1:16" s="132" customFormat="1">
      <c r="A245" s="133" t="s">
        <v>797</v>
      </c>
      <c r="B245" s="157" t="s">
        <v>798</v>
      </c>
      <c r="C245" s="135" t="s">
        <v>476</v>
      </c>
      <c r="D245" s="154">
        <f>D244</f>
        <v>-10.022</v>
      </c>
      <c r="E245" s="154">
        <f>E244</f>
        <v>-1.123</v>
      </c>
      <c r="F245" s="154">
        <f t="shared" ref="F245:L245" si="106">F244</f>
        <v>-13.505000000000001</v>
      </c>
      <c r="G245" s="154">
        <f t="shared" si="106"/>
        <v>-8.0990000000000002</v>
      </c>
      <c r="H245" s="154">
        <f t="shared" si="106"/>
        <v>-3.2749999999999999</v>
      </c>
      <c r="I245" s="154">
        <f t="shared" ref="I245:J245" si="107">I244</f>
        <v>-12.093</v>
      </c>
      <c r="J245" s="154">
        <f t="shared" si="107"/>
        <v>-13.751999999999999</v>
      </c>
      <c r="K245" s="154">
        <f t="shared" si="106"/>
        <v>-11.241</v>
      </c>
      <c r="L245" s="154">
        <f t="shared" si="106"/>
        <v>-11.241</v>
      </c>
      <c r="M245" s="141">
        <f t="shared" ref="M245" si="108">J245-F245</f>
        <v>-0.24699999999999811</v>
      </c>
      <c r="N245" s="142">
        <f t="shared" ref="N245" si="109">M245/F245</f>
        <v>1.8289522399111299E-2</v>
      </c>
      <c r="O245" s="252" t="s">
        <v>385</v>
      </c>
      <c r="P245" s="121"/>
    </row>
    <row r="246" spans="1:16" s="132" customFormat="1">
      <c r="A246" s="133" t="s">
        <v>799</v>
      </c>
      <c r="B246" s="157" t="s">
        <v>800</v>
      </c>
      <c r="C246" s="135" t="s">
        <v>476</v>
      </c>
      <c r="D246" s="136">
        <v>0</v>
      </c>
      <c r="E246" s="136">
        <v>0</v>
      </c>
      <c r="F246" s="136">
        <v>0</v>
      </c>
      <c r="G246" s="136"/>
      <c r="H246" s="136"/>
      <c r="I246" s="136"/>
      <c r="J246" s="136"/>
      <c r="K246" s="136">
        <v>0</v>
      </c>
      <c r="L246" s="136">
        <v>0</v>
      </c>
      <c r="M246" s="136"/>
      <c r="N246" s="136"/>
      <c r="O246" s="144"/>
      <c r="P246" s="121"/>
    </row>
    <row r="247" spans="1:16" s="132" customFormat="1" ht="31.5">
      <c r="A247" s="133" t="s">
        <v>801</v>
      </c>
      <c r="B247" s="157" t="s">
        <v>802</v>
      </c>
      <c r="C247" s="135" t="s">
        <v>476</v>
      </c>
      <c r="D247" s="136">
        <f>D223-D236</f>
        <v>0</v>
      </c>
      <c r="E247" s="136">
        <f t="shared" ref="E247:L247" si="110">E223-E236</f>
        <v>0</v>
      </c>
      <c r="F247" s="136">
        <f t="shared" si="110"/>
        <v>0</v>
      </c>
      <c r="G247" s="136"/>
      <c r="H247" s="136">
        <f t="shared" si="110"/>
        <v>0</v>
      </c>
      <c r="I247" s="136"/>
      <c r="J247" s="154">
        <f t="shared" ref="J247" si="111">J223-J236</f>
        <v>4.7980000000000018</v>
      </c>
      <c r="K247" s="136">
        <f t="shared" si="110"/>
        <v>0</v>
      </c>
      <c r="L247" s="136">
        <f t="shared" si="110"/>
        <v>0</v>
      </c>
      <c r="M247" s="141">
        <f t="shared" ref="M247" si="112">J247-F247</f>
        <v>4.7980000000000018</v>
      </c>
      <c r="N247" s="142"/>
      <c r="O247" s="252" t="s">
        <v>385</v>
      </c>
      <c r="P247" s="121"/>
    </row>
    <row r="248" spans="1:16" s="132" customFormat="1" ht="31.5">
      <c r="A248" s="133" t="s">
        <v>803</v>
      </c>
      <c r="B248" s="157" t="s">
        <v>804</v>
      </c>
      <c r="C248" s="135" t="s">
        <v>476</v>
      </c>
      <c r="D248" s="136">
        <v>0</v>
      </c>
      <c r="E248" s="136">
        <v>0</v>
      </c>
      <c r="F248" s="136">
        <v>0</v>
      </c>
      <c r="G248" s="136"/>
      <c r="H248" s="136"/>
      <c r="I248" s="136"/>
      <c r="J248" s="136"/>
      <c r="K248" s="136">
        <v>0</v>
      </c>
      <c r="L248" s="136">
        <v>0</v>
      </c>
      <c r="M248" s="136"/>
      <c r="N248" s="136"/>
      <c r="O248" s="144"/>
      <c r="P248" s="121"/>
    </row>
    <row r="249" spans="1:16" s="132" customFormat="1">
      <c r="A249" s="133" t="s">
        <v>805</v>
      </c>
      <c r="B249" s="157" t="s">
        <v>806</v>
      </c>
      <c r="C249" s="135" t="s">
        <v>476</v>
      </c>
      <c r="D249" s="136">
        <v>0</v>
      </c>
      <c r="E249" s="136">
        <v>0</v>
      </c>
      <c r="F249" s="136">
        <v>0</v>
      </c>
      <c r="G249" s="136"/>
      <c r="H249" s="136"/>
      <c r="I249" s="136"/>
      <c r="J249" s="136"/>
      <c r="K249" s="136">
        <v>0</v>
      </c>
      <c r="L249" s="136">
        <v>0</v>
      </c>
      <c r="M249" s="136"/>
      <c r="N249" s="136"/>
      <c r="O249" s="144"/>
      <c r="P249" s="121"/>
    </row>
    <row r="250" spans="1:16" s="132" customFormat="1">
      <c r="A250" s="133" t="s">
        <v>807</v>
      </c>
      <c r="B250" s="157" t="s">
        <v>808</v>
      </c>
      <c r="C250" s="135" t="s">
        <v>476</v>
      </c>
      <c r="D250" s="136">
        <v>0</v>
      </c>
      <c r="E250" s="136">
        <v>0</v>
      </c>
      <c r="F250" s="136">
        <v>0</v>
      </c>
      <c r="G250" s="136"/>
      <c r="H250" s="136"/>
      <c r="I250" s="136"/>
      <c r="J250" s="136"/>
      <c r="K250" s="136">
        <v>0</v>
      </c>
      <c r="L250" s="136">
        <v>0</v>
      </c>
      <c r="M250" s="136"/>
      <c r="N250" s="136"/>
      <c r="O250" s="144"/>
      <c r="P250" s="121"/>
    </row>
    <row r="251" spans="1:16" s="132" customFormat="1" ht="31.5">
      <c r="A251" s="133" t="s">
        <v>809</v>
      </c>
      <c r="B251" s="157" t="s">
        <v>810</v>
      </c>
      <c r="C251" s="135" t="s">
        <v>476</v>
      </c>
      <c r="D251" s="154">
        <f>D243+D244+D247+D250</f>
        <v>0.16700000000000692</v>
      </c>
      <c r="E251" s="154">
        <f>E243+E244+E247+E250</f>
        <v>5.4299999999999971</v>
      </c>
      <c r="F251" s="154">
        <f t="shared" ref="F251:L251" si="113">F243+F244+F247+F250</f>
        <v>9.5000000000021956E-2</v>
      </c>
      <c r="G251" s="154">
        <f t="shared" si="113"/>
        <v>9.4799999999995777E-2</v>
      </c>
      <c r="H251" s="154">
        <f t="shared" si="113"/>
        <v>-1.2186000000000035</v>
      </c>
      <c r="I251" s="154">
        <f t="shared" ref="I251:J251" si="114">I243+I244+I247+I250</f>
        <v>-7.1425799999999917</v>
      </c>
      <c r="J251" s="154">
        <f t="shared" si="114"/>
        <v>4.9999999999492672E-3</v>
      </c>
      <c r="K251" s="154">
        <f t="shared" si="113"/>
        <v>-8.7046600000000609</v>
      </c>
      <c r="L251" s="154">
        <f t="shared" si="113"/>
        <v>-8.7046600000000609</v>
      </c>
      <c r="M251" s="237">
        <f t="shared" ref="M251:M253" si="115">J251-F251</f>
        <v>-9.0000000000072689E-2</v>
      </c>
      <c r="N251" s="276">
        <f t="shared" ref="N251:N253" si="116">M251/F251</f>
        <v>-0.94736842105317776</v>
      </c>
      <c r="O251" s="277" t="s">
        <v>385</v>
      </c>
      <c r="P251" s="121"/>
    </row>
    <row r="252" spans="1:16" s="132" customFormat="1">
      <c r="A252" s="133" t="s">
        <v>811</v>
      </c>
      <c r="B252" s="157" t="s">
        <v>812</v>
      </c>
      <c r="C252" s="135" t="s">
        <v>476</v>
      </c>
      <c r="D252" s="139">
        <v>0.111</v>
      </c>
      <c r="E252" s="154">
        <v>0.27800000000000002</v>
      </c>
      <c r="F252" s="154">
        <v>8.6999999999999994E-2</v>
      </c>
      <c r="G252" s="154">
        <f>F252</f>
        <v>8.6999999999999994E-2</v>
      </c>
      <c r="H252" s="154">
        <v>0.38200000000000001</v>
      </c>
      <c r="I252" s="154">
        <f>H252</f>
        <v>0.38200000000000001</v>
      </c>
      <c r="J252" s="154">
        <f>F252</f>
        <v>8.6999999999999994E-2</v>
      </c>
      <c r="K252" s="154">
        <f>F253</f>
        <v>0.18200000000002195</v>
      </c>
      <c r="L252" s="154">
        <f>K252</f>
        <v>0.18200000000002195</v>
      </c>
      <c r="M252" s="237">
        <f t="shared" si="115"/>
        <v>0</v>
      </c>
      <c r="N252" s="276">
        <f t="shared" si="116"/>
        <v>0</v>
      </c>
      <c r="O252" s="277" t="s">
        <v>385</v>
      </c>
      <c r="P252" s="121"/>
    </row>
    <row r="253" spans="1:16" s="132" customFormat="1" ht="16.5" thickBot="1">
      <c r="A253" s="158" t="s">
        <v>813</v>
      </c>
      <c r="B253" s="172" t="s">
        <v>814</v>
      </c>
      <c r="C253" s="160" t="s">
        <v>476</v>
      </c>
      <c r="D253" s="278">
        <v>0.27800000000000002</v>
      </c>
      <c r="E253" s="279">
        <v>5.7080000000000002</v>
      </c>
      <c r="F253" s="279">
        <f>F252+F251</f>
        <v>0.18200000000002195</v>
      </c>
      <c r="G253" s="279">
        <f>G252+G251</f>
        <v>0.18179999999999577</v>
      </c>
      <c r="H253" s="279">
        <v>1.552</v>
      </c>
      <c r="I253" s="279">
        <f>I252+I251</f>
        <v>-6.760579999999992</v>
      </c>
      <c r="J253" s="279">
        <f>J251+J252</f>
        <v>9.1999999999949261E-2</v>
      </c>
      <c r="K253" s="279">
        <f>K252+K251</f>
        <v>-8.5226600000000392</v>
      </c>
      <c r="L253" s="279">
        <f>K253</f>
        <v>-8.5226600000000392</v>
      </c>
      <c r="M253" s="237">
        <f t="shared" si="115"/>
        <v>-9.0000000000072689E-2</v>
      </c>
      <c r="N253" s="276">
        <f t="shared" si="116"/>
        <v>-0.49450549450583425</v>
      </c>
      <c r="O253" s="277" t="s">
        <v>385</v>
      </c>
      <c r="P253" s="121"/>
    </row>
    <row r="254" spans="1:16" s="132" customFormat="1">
      <c r="A254" s="213" t="s">
        <v>815</v>
      </c>
      <c r="B254" s="214" t="s">
        <v>564</v>
      </c>
      <c r="C254" s="215" t="s">
        <v>284</v>
      </c>
      <c r="D254" s="230"/>
      <c r="E254" s="228"/>
      <c r="F254" s="228"/>
      <c r="G254" s="228"/>
      <c r="H254" s="228"/>
      <c r="I254" s="228"/>
      <c r="J254" s="228"/>
      <c r="K254" s="228"/>
      <c r="L254" s="228"/>
      <c r="M254" s="228"/>
      <c r="N254" s="228"/>
      <c r="O254" s="257"/>
      <c r="P254" s="121"/>
    </row>
    <row r="255" spans="1:16" s="132" customFormat="1">
      <c r="A255" s="133" t="s">
        <v>816</v>
      </c>
      <c r="B255" s="157" t="s">
        <v>817</v>
      </c>
      <c r="C255" s="135" t="s">
        <v>476</v>
      </c>
      <c r="D255" s="154">
        <v>37.270000000000003</v>
      </c>
      <c r="E255" s="139">
        <v>23.460999999999999</v>
      </c>
      <c r="F255" s="173">
        <v>0</v>
      </c>
      <c r="G255" s="173">
        <v>0</v>
      </c>
      <c r="H255" s="154">
        <v>22.202999999999999</v>
      </c>
      <c r="I255" s="173">
        <v>0</v>
      </c>
      <c r="J255" s="154">
        <v>13.157</v>
      </c>
      <c r="K255" s="139">
        <v>0</v>
      </c>
      <c r="L255" s="139">
        <v>0</v>
      </c>
      <c r="M255" s="141"/>
      <c r="N255" s="142"/>
      <c r="O255" s="252" t="s">
        <v>385</v>
      </c>
      <c r="P255" s="121"/>
    </row>
    <row r="256" spans="1:16" s="132" customFormat="1" ht="31.5">
      <c r="A256" s="133" t="s">
        <v>818</v>
      </c>
      <c r="B256" s="178" t="s">
        <v>819</v>
      </c>
      <c r="C256" s="135" t="s">
        <v>476</v>
      </c>
      <c r="D256" s="136">
        <v>0</v>
      </c>
      <c r="E256" s="136">
        <v>0</v>
      </c>
      <c r="F256" s="136">
        <v>0</v>
      </c>
      <c r="G256" s="136"/>
      <c r="H256" s="136"/>
      <c r="I256" s="136"/>
      <c r="J256" s="136"/>
      <c r="K256" s="136">
        <v>0</v>
      </c>
      <c r="L256" s="136">
        <v>0</v>
      </c>
      <c r="M256" s="136"/>
      <c r="N256" s="136"/>
      <c r="O256" s="144"/>
      <c r="P256" s="121"/>
    </row>
    <row r="257" spans="1:16" s="132" customFormat="1">
      <c r="A257" s="133" t="s">
        <v>820</v>
      </c>
      <c r="B257" s="178" t="s">
        <v>821</v>
      </c>
      <c r="C257" s="135" t="s">
        <v>476</v>
      </c>
      <c r="D257" s="136">
        <v>0</v>
      </c>
      <c r="E257" s="136">
        <v>0</v>
      </c>
      <c r="F257" s="136">
        <v>0</v>
      </c>
      <c r="G257" s="136"/>
      <c r="H257" s="136"/>
      <c r="I257" s="136"/>
      <c r="J257" s="136"/>
      <c r="K257" s="136">
        <v>0</v>
      </c>
      <c r="L257" s="136">
        <v>0</v>
      </c>
      <c r="M257" s="136"/>
      <c r="N257" s="136"/>
      <c r="O257" s="144"/>
      <c r="P257" s="121"/>
    </row>
    <row r="258" spans="1:16" s="132" customFormat="1" ht="31.5">
      <c r="A258" s="133" t="s">
        <v>822</v>
      </c>
      <c r="B258" s="178" t="s">
        <v>823</v>
      </c>
      <c r="C258" s="135" t="s">
        <v>476</v>
      </c>
      <c r="D258" s="136">
        <v>0</v>
      </c>
      <c r="E258" s="136">
        <v>0</v>
      </c>
      <c r="F258" s="136">
        <v>0</v>
      </c>
      <c r="G258" s="136"/>
      <c r="H258" s="136"/>
      <c r="I258" s="136"/>
      <c r="J258" s="136"/>
      <c r="K258" s="136">
        <v>0</v>
      </c>
      <c r="L258" s="136">
        <v>0</v>
      </c>
      <c r="M258" s="136"/>
      <c r="N258" s="136"/>
      <c r="O258" s="144"/>
      <c r="P258" s="121"/>
    </row>
    <row r="259" spans="1:16" s="132" customFormat="1">
      <c r="A259" s="133" t="s">
        <v>824</v>
      </c>
      <c r="B259" s="157" t="s">
        <v>821</v>
      </c>
      <c r="C259" s="135" t="s">
        <v>476</v>
      </c>
      <c r="D259" s="136">
        <v>0</v>
      </c>
      <c r="E259" s="136">
        <v>0</v>
      </c>
      <c r="F259" s="136">
        <v>0</v>
      </c>
      <c r="G259" s="136"/>
      <c r="H259" s="136"/>
      <c r="I259" s="136"/>
      <c r="J259" s="136"/>
      <c r="K259" s="136">
        <v>0</v>
      </c>
      <c r="L259" s="136">
        <v>0</v>
      </c>
      <c r="M259" s="136"/>
      <c r="N259" s="136"/>
      <c r="O259" s="144"/>
      <c r="P259" s="121"/>
    </row>
    <row r="260" spans="1:16" s="132" customFormat="1" ht="31.5">
      <c r="A260" s="133" t="s">
        <v>825</v>
      </c>
      <c r="B260" s="178" t="s">
        <v>482</v>
      </c>
      <c r="C260" s="135" t="s">
        <v>476</v>
      </c>
      <c r="D260" s="136">
        <v>0</v>
      </c>
      <c r="E260" s="136">
        <v>0</v>
      </c>
      <c r="F260" s="136">
        <v>0</v>
      </c>
      <c r="G260" s="136"/>
      <c r="H260" s="136"/>
      <c r="I260" s="136"/>
      <c r="J260" s="136"/>
      <c r="K260" s="136">
        <v>0</v>
      </c>
      <c r="L260" s="136">
        <v>0</v>
      </c>
      <c r="M260" s="136"/>
      <c r="N260" s="136"/>
      <c r="O260" s="144"/>
      <c r="P260" s="121"/>
    </row>
    <row r="261" spans="1:16" s="132" customFormat="1">
      <c r="A261" s="133" t="s">
        <v>826</v>
      </c>
      <c r="B261" s="157" t="s">
        <v>821</v>
      </c>
      <c r="C261" s="135" t="s">
        <v>476</v>
      </c>
      <c r="D261" s="136">
        <v>0</v>
      </c>
      <c r="E261" s="136">
        <v>0</v>
      </c>
      <c r="F261" s="136">
        <v>0</v>
      </c>
      <c r="G261" s="136"/>
      <c r="H261" s="136"/>
      <c r="I261" s="136"/>
      <c r="J261" s="136"/>
      <c r="K261" s="136">
        <v>0</v>
      </c>
      <c r="L261" s="136">
        <v>0</v>
      </c>
      <c r="M261" s="136"/>
      <c r="N261" s="136"/>
      <c r="O261" s="144"/>
      <c r="P261" s="121"/>
    </row>
    <row r="262" spans="1:16" s="132" customFormat="1" ht="31.5">
      <c r="A262" s="133" t="s">
        <v>827</v>
      </c>
      <c r="B262" s="178" t="s">
        <v>484</v>
      </c>
      <c r="C262" s="135" t="s">
        <v>476</v>
      </c>
      <c r="D262" s="136">
        <v>0</v>
      </c>
      <c r="E262" s="136">
        <v>0</v>
      </c>
      <c r="F262" s="136">
        <v>0</v>
      </c>
      <c r="G262" s="136"/>
      <c r="H262" s="136"/>
      <c r="I262" s="136"/>
      <c r="J262" s="136"/>
      <c r="K262" s="136">
        <v>0</v>
      </c>
      <c r="L262" s="136">
        <v>0</v>
      </c>
      <c r="M262" s="136"/>
      <c r="N262" s="136"/>
      <c r="O262" s="144"/>
      <c r="P262" s="121"/>
    </row>
    <row r="263" spans="1:16" s="132" customFormat="1">
      <c r="A263" s="133" t="s">
        <v>828</v>
      </c>
      <c r="B263" s="157" t="s">
        <v>821</v>
      </c>
      <c r="C263" s="135" t="s">
        <v>476</v>
      </c>
      <c r="D263" s="136">
        <v>0</v>
      </c>
      <c r="E263" s="136">
        <v>0</v>
      </c>
      <c r="F263" s="136">
        <v>0</v>
      </c>
      <c r="G263" s="136"/>
      <c r="H263" s="136"/>
      <c r="I263" s="136"/>
      <c r="J263" s="136"/>
      <c r="K263" s="136">
        <v>0</v>
      </c>
      <c r="L263" s="136">
        <v>0</v>
      </c>
      <c r="M263" s="136"/>
      <c r="N263" s="136"/>
      <c r="O263" s="144"/>
      <c r="P263" s="121"/>
    </row>
    <row r="264" spans="1:16" s="132" customFormat="1">
      <c r="A264" s="133" t="s">
        <v>829</v>
      </c>
      <c r="B264" s="178" t="s">
        <v>830</v>
      </c>
      <c r="C264" s="135" t="s">
        <v>476</v>
      </c>
      <c r="D264" s="136">
        <v>0</v>
      </c>
      <c r="E264" s="136">
        <v>0</v>
      </c>
      <c r="F264" s="136">
        <v>0</v>
      </c>
      <c r="G264" s="136"/>
      <c r="H264" s="136"/>
      <c r="I264" s="136"/>
      <c r="J264" s="136"/>
      <c r="K264" s="136">
        <v>0</v>
      </c>
      <c r="L264" s="136">
        <v>0</v>
      </c>
      <c r="M264" s="136"/>
      <c r="N264" s="136"/>
      <c r="O264" s="144"/>
      <c r="P264" s="121"/>
    </row>
    <row r="265" spans="1:16" s="132" customFormat="1">
      <c r="A265" s="133" t="s">
        <v>831</v>
      </c>
      <c r="B265" s="178" t="s">
        <v>821</v>
      </c>
      <c r="C265" s="135" t="s">
        <v>476</v>
      </c>
      <c r="D265" s="136">
        <v>0</v>
      </c>
      <c r="E265" s="136">
        <v>0</v>
      </c>
      <c r="F265" s="136">
        <v>0</v>
      </c>
      <c r="G265" s="136"/>
      <c r="H265" s="136"/>
      <c r="I265" s="136"/>
      <c r="J265" s="136"/>
      <c r="K265" s="136">
        <v>0</v>
      </c>
      <c r="L265" s="136">
        <v>0</v>
      </c>
      <c r="M265" s="136"/>
      <c r="N265" s="136"/>
      <c r="O265" s="144"/>
      <c r="P265" s="121"/>
    </row>
    <row r="266" spans="1:16" s="132" customFormat="1">
      <c r="A266" s="133" t="s">
        <v>832</v>
      </c>
      <c r="B266" s="134" t="s">
        <v>833</v>
      </c>
      <c r="C266" s="135" t="s">
        <v>476</v>
      </c>
      <c r="D266" s="139">
        <v>37.018000000000001</v>
      </c>
      <c r="E266" s="139">
        <v>21.969000000000001</v>
      </c>
      <c r="F266" s="173">
        <v>0</v>
      </c>
      <c r="G266" s="173">
        <v>0</v>
      </c>
      <c r="H266" s="154">
        <v>20.957999999999998</v>
      </c>
      <c r="I266" s="173">
        <v>0</v>
      </c>
      <c r="J266" s="154">
        <v>13.157</v>
      </c>
      <c r="K266" s="173">
        <f>H266</f>
        <v>20.957999999999998</v>
      </c>
      <c r="L266" s="173">
        <f t="shared" ref="L266" si="117">K266</f>
        <v>20.957999999999998</v>
      </c>
      <c r="M266" s="141"/>
      <c r="N266" s="142"/>
      <c r="O266" s="252" t="s">
        <v>385</v>
      </c>
      <c r="P266" s="121"/>
    </row>
    <row r="267" spans="1:16" s="132" customFormat="1">
      <c r="A267" s="133" t="s">
        <v>834</v>
      </c>
      <c r="B267" s="178" t="s">
        <v>821</v>
      </c>
      <c r="C267" s="135" t="s">
        <v>476</v>
      </c>
      <c r="D267" s="136">
        <v>0</v>
      </c>
      <c r="E267" s="136">
        <v>0</v>
      </c>
      <c r="F267" s="136">
        <v>0</v>
      </c>
      <c r="G267" s="136">
        <v>0</v>
      </c>
      <c r="H267" s="136">
        <v>0</v>
      </c>
      <c r="I267" s="136">
        <v>0</v>
      </c>
      <c r="J267" s="154">
        <v>7.4409999999999998</v>
      </c>
      <c r="K267" s="139"/>
      <c r="L267" s="139"/>
      <c r="M267" s="139"/>
      <c r="N267" s="139"/>
      <c r="O267" s="254"/>
      <c r="P267" s="121"/>
    </row>
    <row r="268" spans="1:16" s="132" customFormat="1">
      <c r="A268" s="133" t="s">
        <v>835</v>
      </c>
      <c r="B268" s="134" t="s">
        <v>836</v>
      </c>
      <c r="C268" s="135" t="s">
        <v>476</v>
      </c>
      <c r="D268" s="136">
        <v>0</v>
      </c>
      <c r="E268" s="136">
        <v>0</v>
      </c>
      <c r="F268" s="136">
        <v>0</v>
      </c>
      <c r="G268" s="136">
        <v>0</v>
      </c>
      <c r="H268" s="136">
        <v>0</v>
      </c>
      <c r="I268" s="136">
        <v>0</v>
      </c>
      <c r="J268" s="136">
        <v>0</v>
      </c>
      <c r="K268" s="136">
        <v>0</v>
      </c>
      <c r="L268" s="136">
        <v>0</v>
      </c>
      <c r="M268" s="136"/>
      <c r="N268" s="136"/>
      <c r="O268" s="144"/>
      <c r="P268" s="121"/>
    </row>
    <row r="269" spans="1:16" s="132" customFormat="1">
      <c r="A269" s="133" t="s">
        <v>837</v>
      </c>
      <c r="B269" s="178" t="s">
        <v>821</v>
      </c>
      <c r="C269" s="135" t="s">
        <v>476</v>
      </c>
      <c r="D269" s="136">
        <v>0</v>
      </c>
      <c r="E269" s="136">
        <v>0</v>
      </c>
      <c r="F269" s="136">
        <v>0</v>
      </c>
      <c r="G269" s="136">
        <v>0</v>
      </c>
      <c r="H269" s="136">
        <v>0</v>
      </c>
      <c r="I269" s="136">
        <v>0</v>
      </c>
      <c r="J269" s="136">
        <v>0</v>
      </c>
      <c r="K269" s="136">
        <v>0</v>
      </c>
      <c r="L269" s="136">
        <v>0</v>
      </c>
      <c r="M269" s="136"/>
      <c r="N269" s="136"/>
      <c r="O269" s="144"/>
      <c r="P269" s="121"/>
    </row>
    <row r="270" spans="1:16" s="132" customFormat="1">
      <c r="A270" s="133" t="s">
        <v>838</v>
      </c>
      <c r="B270" s="134" t="s">
        <v>839</v>
      </c>
      <c r="C270" s="135" t="s">
        <v>476</v>
      </c>
      <c r="D270" s="136">
        <v>0</v>
      </c>
      <c r="E270" s="136">
        <v>0</v>
      </c>
      <c r="F270" s="136">
        <v>0</v>
      </c>
      <c r="G270" s="136">
        <v>0</v>
      </c>
      <c r="H270" s="136">
        <v>0</v>
      </c>
      <c r="I270" s="136">
        <v>0</v>
      </c>
      <c r="J270" s="136">
        <v>0</v>
      </c>
      <c r="K270" s="136">
        <v>0</v>
      </c>
      <c r="L270" s="136">
        <v>0</v>
      </c>
      <c r="M270" s="136"/>
      <c r="N270" s="136"/>
      <c r="O270" s="144"/>
      <c r="P270" s="121"/>
    </row>
    <row r="271" spans="1:16" s="132" customFormat="1">
      <c r="A271" s="133" t="s">
        <v>840</v>
      </c>
      <c r="B271" s="178" t="s">
        <v>821</v>
      </c>
      <c r="C271" s="135" t="s">
        <v>476</v>
      </c>
      <c r="D271" s="136">
        <v>0</v>
      </c>
      <c r="E271" s="136">
        <v>0</v>
      </c>
      <c r="F271" s="136">
        <v>0</v>
      </c>
      <c r="G271" s="136">
        <v>0</v>
      </c>
      <c r="H271" s="136">
        <v>0</v>
      </c>
      <c r="I271" s="136">
        <v>0</v>
      </c>
      <c r="J271" s="136">
        <v>0</v>
      </c>
      <c r="K271" s="136">
        <v>0</v>
      </c>
      <c r="L271" s="136">
        <v>0</v>
      </c>
      <c r="M271" s="136"/>
      <c r="N271" s="136"/>
      <c r="O271" s="144"/>
      <c r="P271" s="121"/>
    </row>
    <row r="272" spans="1:16" s="132" customFormat="1">
      <c r="A272" s="133" t="s">
        <v>841</v>
      </c>
      <c r="B272" s="134" t="s">
        <v>842</v>
      </c>
      <c r="C272" s="135" t="s">
        <v>476</v>
      </c>
      <c r="D272" s="136">
        <v>0</v>
      </c>
      <c r="E272" s="136">
        <v>0</v>
      </c>
      <c r="F272" s="136">
        <v>0</v>
      </c>
      <c r="G272" s="136">
        <v>0</v>
      </c>
      <c r="H272" s="136">
        <v>0</v>
      </c>
      <c r="I272" s="136">
        <v>0</v>
      </c>
      <c r="J272" s="136">
        <v>0</v>
      </c>
      <c r="K272" s="136">
        <v>0</v>
      </c>
      <c r="L272" s="136">
        <v>0</v>
      </c>
      <c r="M272" s="136"/>
      <c r="N272" s="136"/>
      <c r="O272" s="144"/>
      <c r="P272" s="121"/>
    </row>
    <row r="273" spans="1:16" s="132" customFormat="1">
      <c r="A273" s="133" t="s">
        <v>843</v>
      </c>
      <c r="B273" s="178" t="s">
        <v>821</v>
      </c>
      <c r="C273" s="135" t="s">
        <v>476</v>
      </c>
      <c r="D273" s="136">
        <v>0</v>
      </c>
      <c r="E273" s="136">
        <v>0</v>
      </c>
      <c r="F273" s="136">
        <v>0</v>
      </c>
      <c r="G273" s="136">
        <v>0</v>
      </c>
      <c r="H273" s="136">
        <v>0</v>
      </c>
      <c r="I273" s="136">
        <v>0</v>
      </c>
      <c r="J273" s="136">
        <v>0</v>
      </c>
      <c r="K273" s="136">
        <v>0</v>
      </c>
      <c r="L273" s="136">
        <v>0</v>
      </c>
      <c r="M273" s="136"/>
      <c r="N273" s="136"/>
      <c r="O273" s="144"/>
      <c r="P273" s="121"/>
    </row>
    <row r="274" spans="1:16" s="132" customFormat="1">
      <c r="A274" s="133" t="s">
        <v>844</v>
      </c>
      <c r="B274" s="134" t="s">
        <v>845</v>
      </c>
      <c r="C274" s="135" t="s">
        <v>476</v>
      </c>
      <c r="D274" s="136">
        <v>0</v>
      </c>
      <c r="E274" s="136">
        <v>0</v>
      </c>
      <c r="F274" s="136">
        <v>0</v>
      </c>
      <c r="G274" s="136">
        <v>0</v>
      </c>
      <c r="H274" s="136">
        <v>0</v>
      </c>
      <c r="I274" s="136">
        <v>0</v>
      </c>
      <c r="J274" s="136">
        <v>0</v>
      </c>
      <c r="K274" s="136">
        <v>0</v>
      </c>
      <c r="L274" s="136">
        <v>0</v>
      </c>
      <c r="M274" s="136"/>
      <c r="N274" s="136"/>
      <c r="O274" s="144"/>
      <c r="P274" s="121"/>
    </row>
    <row r="275" spans="1:16" s="132" customFormat="1">
      <c r="A275" s="133" t="s">
        <v>846</v>
      </c>
      <c r="B275" s="178" t="s">
        <v>821</v>
      </c>
      <c r="C275" s="135" t="s">
        <v>476</v>
      </c>
      <c r="D275" s="136">
        <v>0</v>
      </c>
      <c r="E275" s="136">
        <v>0</v>
      </c>
      <c r="F275" s="136">
        <v>0</v>
      </c>
      <c r="G275" s="136">
        <v>0</v>
      </c>
      <c r="H275" s="136">
        <v>0</v>
      </c>
      <c r="I275" s="136">
        <v>0</v>
      </c>
      <c r="J275" s="136">
        <v>0</v>
      </c>
      <c r="K275" s="136">
        <v>0</v>
      </c>
      <c r="L275" s="136">
        <v>0</v>
      </c>
      <c r="M275" s="136"/>
      <c r="N275" s="136"/>
      <c r="O275" s="144"/>
      <c r="P275" s="121"/>
    </row>
    <row r="276" spans="1:16" s="132" customFormat="1" ht="31.5">
      <c r="A276" s="133" t="s">
        <v>847</v>
      </c>
      <c r="B276" s="178" t="s">
        <v>848</v>
      </c>
      <c r="C276" s="135" t="s">
        <v>476</v>
      </c>
      <c r="D276" s="136">
        <v>0</v>
      </c>
      <c r="E276" s="136">
        <v>0</v>
      </c>
      <c r="F276" s="136">
        <v>0</v>
      </c>
      <c r="G276" s="136">
        <v>0</v>
      </c>
      <c r="H276" s="136">
        <v>0</v>
      </c>
      <c r="I276" s="136">
        <v>0</v>
      </c>
      <c r="J276" s="136">
        <v>0</v>
      </c>
      <c r="K276" s="136">
        <v>0</v>
      </c>
      <c r="L276" s="136">
        <v>0</v>
      </c>
      <c r="M276" s="136"/>
      <c r="N276" s="136"/>
      <c r="O276" s="144"/>
      <c r="P276" s="121"/>
    </row>
    <row r="277" spans="1:16" s="132" customFormat="1">
      <c r="A277" s="133" t="s">
        <v>849</v>
      </c>
      <c r="B277" s="178" t="s">
        <v>821</v>
      </c>
      <c r="C277" s="135" t="s">
        <v>476</v>
      </c>
      <c r="D277" s="136">
        <v>0</v>
      </c>
      <c r="E277" s="136">
        <v>0</v>
      </c>
      <c r="F277" s="136">
        <v>0</v>
      </c>
      <c r="G277" s="136">
        <v>0</v>
      </c>
      <c r="H277" s="136">
        <v>0</v>
      </c>
      <c r="I277" s="136">
        <v>0</v>
      </c>
      <c r="J277" s="136">
        <v>0</v>
      </c>
      <c r="K277" s="136">
        <v>0</v>
      </c>
      <c r="L277" s="136">
        <v>0</v>
      </c>
      <c r="M277" s="136"/>
      <c r="N277" s="136"/>
      <c r="O277" s="144"/>
      <c r="P277" s="121"/>
    </row>
    <row r="278" spans="1:16" s="132" customFormat="1">
      <c r="A278" s="133" t="s">
        <v>850</v>
      </c>
      <c r="B278" s="178" t="s">
        <v>497</v>
      </c>
      <c r="C278" s="135" t="s">
        <v>476</v>
      </c>
      <c r="D278" s="136">
        <v>0</v>
      </c>
      <c r="E278" s="136">
        <v>0</v>
      </c>
      <c r="F278" s="136">
        <v>0</v>
      </c>
      <c r="G278" s="136">
        <v>0</v>
      </c>
      <c r="H278" s="136">
        <v>0</v>
      </c>
      <c r="I278" s="136">
        <v>0</v>
      </c>
      <c r="J278" s="136">
        <v>0</v>
      </c>
      <c r="K278" s="136">
        <v>0</v>
      </c>
      <c r="L278" s="136">
        <v>0</v>
      </c>
      <c r="M278" s="136"/>
      <c r="N278" s="136"/>
      <c r="O278" s="144"/>
      <c r="P278" s="121"/>
    </row>
    <row r="279" spans="1:16" s="132" customFormat="1">
      <c r="A279" s="133" t="s">
        <v>851</v>
      </c>
      <c r="B279" s="157" t="s">
        <v>821</v>
      </c>
      <c r="C279" s="135" t="s">
        <v>476</v>
      </c>
      <c r="D279" s="136">
        <v>0</v>
      </c>
      <c r="E279" s="136">
        <v>0</v>
      </c>
      <c r="F279" s="136">
        <v>0</v>
      </c>
      <c r="G279" s="136">
        <v>0</v>
      </c>
      <c r="H279" s="136">
        <v>0</v>
      </c>
      <c r="I279" s="136">
        <v>0</v>
      </c>
      <c r="J279" s="136">
        <v>0</v>
      </c>
      <c r="K279" s="136">
        <v>0</v>
      </c>
      <c r="L279" s="136">
        <v>0</v>
      </c>
      <c r="M279" s="136"/>
      <c r="N279" s="136"/>
      <c r="O279" s="144"/>
      <c r="P279" s="121"/>
    </row>
    <row r="280" spans="1:16" s="132" customFormat="1">
      <c r="A280" s="133" t="s">
        <v>852</v>
      </c>
      <c r="B280" s="178" t="s">
        <v>499</v>
      </c>
      <c r="C280" s="135" t="s">
        <v>476</v>
      </c>
      <c r="D280" s="136">
        <v>0</v>
      </c>
      <c r="E280" s="136">
        <v>0</v>
      </c>
      <c r="F280" s="136">
        <v>0</v>
      </c>
      <c r="G280" s="136">
        <v>0</v>
      </c>
      <c r="H280" s="136">
        <v>0</v>
      </c>
      <c r="I280" s="136">
        <v>0</v>
      </c>
      <c r="J280" s="136">
        <v>0</v>
      </c>
      <c r="K280" s="136">
        <v>0</v>
      </c>
      <c r="L280" s="136">
        <v>0</v>
      </c>
      <c r="M280" s="136"/>
      <c r="N280" s="136"/>
      <c r="O280" s="144"/>
      <c r="P280" s="121"/>
    </row>
    <row r="281" spans="1:16" s="132" customFormat="1">
      <c r="A281" s="133" t="s">
        <v>853</v>
      </c>
      <c r="B281" s="157" t="s">
        <v>821</v>
      </c>
      <c r="C281" s="135" t="s">
        <v>476</v>
      </c>
      <c r="D281" s="136">
        <v>0</v>
      </c>
      <c r="E281" s="136">
        <v>0</v>
      </c>
      <c r="F281" s="136">
        <v>0</v>
      </c>
      <c r="G281" s="136">
        <v>0</v>
      </c>
      <c r="H281" s="136">
        <v>0</v>
      </c>
      <c r="I281" s="136">
        <v>0</v>
      </c>
      <c r="J281" s="136">
        <v>0</v>
      </c>
      <c r="K281" s="136">
        <v>0</v>
      </c>
      <c r="L281" s="136">
        <v>0</v>
      </c>
      <c r="M281" s="136"/>
      <c r="N281" s="136"/>
      <c r="O281" s="144"/>
      <c r="P281" s="121"/>
    </row>
    <row r="282" spans="1:16" s="132" customFormat="1">
      <c r="A282" s="133" t="s">
        <v>854</v>
      </c>
      <c r="B282" s="178" t="s">
        <v>855</v>
      </c>
      <c r="C282" s="135" t="s">
        <v>476</v>
      </c>
      <c r="D282" s="154">
        <f>D255-D266</f>
        <v>0.25200000000000244</v>
      </c>
      <c r="E282" s="154">
        <f t="shared" ref="E282:L282" si="118">E255-E266</f>
        <v>1.4919999999999973</v>
      </c>
      <c r="F282" s="154">
        <f t="shared" si="118"/>
        <v>0</v>
      </c>
      <c r="G282" s="154">
        <f t="shared" si="118"/>
        <v>0</v>
      </c>
      <c r="H282" s="154">
        <v>1.2450000000000001</v>
      </c>
      <c r="I282" s="154">
        <f t="shared" ref="I282" si="119">I255-I266</f>
        <v>0</v>
      </c>
      <c r="J282" s="154">
        <v>0</v>
      </c>
      <c r="K282" s="154">
        <f t="shared" si="118"/>
        <v>-20.957999999999998</v>
      </c>
      <c r="L282" s="154">
        <f t="shared" si="118"/>
        <v>-20.957999999999998</v>
      </c>
      <c r="M282" s="141">
        <f t="shared" ref="M282" si="120">J282-F282</f>
        <v>0</v>
      </c>
      <c r="N282" s="142" t="e">
        <f t="shared" ref="N282" si="121">M282/F282</f>
        <v>#DIV/0!</v>
      </c>
      <c r="O282" s="252" t="s">
        <v>385</v>
      </c>
      <c r="P282" s="121"/>
    </row>
    <row r="283" spans="1:16" s="132" customFormat="1">
      <c r="A283" s="133" t="s">
        <v>856</v>
      </c>
      <c r="B283" s="178" t="s">
        <v>821</v>
      </c>
      <c r="C283" s="135" t="s">
        <v>476</v>
      </c>
      <c r="D283" s="136">
        <v>0</v>
      </c>
      <c r="E283" s="136">
        <v>0</v>
      </c>
      <c r="F283" s="136">
        <v>0</v>
      </c>
      <c r="G283" s="136">
        <v>0</v>
      </c>
      <c r="H283" s="136">
        <v>0</v>
      </c>
      <c r="I283" s="136">
        <v>0</v>
      </c>
      <c r="J283" s="136">
        <v>0</v>
      </c>
      <c r="K283" s="136">
        <v>0</v>
      </c>
      <c r="L283" s="136">
        <v>0</v>
      </c>
      <c r="M283" s="141"/>
      <c r="N283" s="142"/>
      <c r="O283" s="254"/>
      <c r="P283" s="121"/>
    </row>
    <row r="284" spans="1:16" s="132" customFormat="1">
      <c r="A284" s="133" t="s">
        <v>857</v>
      </c>
      <c r="B284" s="157" t="s">
        <v>858</v>
      </c>
      <c r="C284" s="135" t="s">
        <v>476</v>
      </c>
      <c r="D284" s="154">
        <v>62.26</v>
      </c>
      <c r="E284" s="139">
        <v>44.292000000000002</v>
      </c>
      <c r="F284" s="136">
        <v>0</v>
      </c>
      <c r="G284" s="136">
        <v>0</v>
      </c>
      <c r="H284" s="154">
        <v>38.707999999999998</v>
      </c>
      <c r="I284" s="136">
        <v>0</v>
      </c>
      <c r="J284" s="154">
        <v>31.716000000000001</v>
      </c>
      <c r="K284" s="139">
        <v>0</v>
      </c>
      <c r="L284" s="139">
        <v>0</v>
      </c>
      <c r="M284" s="141">
        <f t="shared" ref="M284" si="122">J284-F284</f>
        <v>31.716000000000001</v>
      </c>
      <c r="N284" s="142" t="e">
        <f t="shared" ref="N284" si="123">M284/F284</f>
        <v>#DIV/0!</v>
      </c>
      <c r="O284" s="252" t="s">
        <v>385</v>
      </c>
      <c r="P284" s="121"/>
    </row>
    <row r="285" spans="1:16" s="132" customFormat="1">
      <c r="A285" s="133" t="s">
        <v>859</v>
      </c>
      <c r="B285" s="178" t="s">
        <v>860</v>
      </c>
      <c r="C285" s="135" t="s">
        <v>476</v>
      </c>
      <c r="D285" s="136">
        <v>0</v>
      </c>
      <c r="E285" s="136">
        <v>0</v>
      </c>
      <c r="F285" s="136">
        <v>0</v>
      </c>
      <c r="G285" s="136">
        <v>0</v>
      </c>
      <c r="H285" s="136">
        <v>0</v>
      </c>
      <c r="I285" s="136">
        <v>0</v>
      </c>
      <c r="J285" s="136">
        <v>0</v>
      </c>
      <c r="K285" s="136">
        <v>0</v>
      </c>
      <c r="L285" s="136">
        <v>0</v>
      </c>
      <c r="M285" s="136"/>
      <c r="N285" s="136"/>
      <c r="O285" s="144"/>
      <c r="P285" s="121"/>
    </row>
    <row r="286" spans="1:16" s="132" customFormat="1">
      <c r="A286" s="133" t="s">
        <v>861</v>
      </c>
      <c r="B286" s="178" t="s">
        <v>821</v>
      </c>
      <c r="C286" s="135" t="s">
        <v>476</v>
      </c>
      <c r="D286" s="136">
        <v>0</v>
      </c>
      <c r="E286" s="136">
        <v>0</v>
      </c>
      <c r="F286" s="136">
        <v>0</v>
      </c>
      <c r="G286" s="136">
        <v>0</v>
      </c>
      <c r="H286" s="136">
        <v>0</v>
      </c>
      <c r="I286" s="136">
        <v>0</v>
      </c>
      <c r="J286" s="136">
        <v>0</v>
      </c>
      <c r="K286" s="136">
        <v>0</v>
      </c>
      <c r="L286" s="136">
        <v>0</v>
      </c>
      <c r="M286" s="136"/>
      <c r="N286" s="136"/>
      <c r="O286" s="144"/>
      <c r="P286" s="121"/>
    </row>
    <row r="287" spans="1:16" s="132" customFormat="1">
      <c r="A287" s="133" t="s">
        <v>862</v>
      </c>
      <c r="B287" s="178" t="s">
        <v>863</v>
      </c>
      <c r="C287" s="135" t="s">
        <v>476</v>
      </c>
      <c r="D287" s="136">
        <v>0</v>
      </c>
      <c r="E287" s="136">
        <v>0</v>
      </c>
      <c r="F287" s="136">
        <v>0</v>
      </c>
      <c r="G287" s="136">
        <v>0</v>
      </c>
      <c r="H287" s="136">
        <v>0</v>
      </c>
      <c r="I287" s="136">
        <v>0</v>
      </c>
      <c r="J287" s="154">
        <f>J290</f>
        <v>5.3490000000000002</v>
      </c>
      <c r="K287" s="136">
        <v>0</v>
      </c>
      <c r="L287" s="136">
        <v>0</v>
      </c>
      <c r="M287" s="136"/>
      <c r="N287" s="136"/>
      <c r="O287" s="144"/>
      <c r="P287" s="121"/>
    </row>
    <row r="288" spans="1:16" s="132" customFormat="1">
      <c r="A288" s="133" t="s">
        <v>864</v>
      </c>
      <c r="B288" s="178" t="s">
        <v>691</v>
      </c>
      <c r="C288" s="135" t="s">
        <v>476</v>
      </c>
      <c r="D288" s="136">
        <v>0</v>
      </c>
      <c r="E288" s="136">
        <v>0</v>
      </c>
      <c r="F288" s="136">
        <v>0</v>
      </c>
      <c r="G288" s="136">
        <v>0</v>
      </c>
      <c r="H288" s="136">
        <v>0</v>
      </c>
      <c r="I288" s="136">
        <v>0</v>
      </c>
      <c r="J288" s="136">
        <v>0</v>
      </c>
      <c r="K288" s="136">
        <v>0</v>
      </c>
      <c r="L288" s="136">
        <v>0</v>
      </c>
      <c r="M288" s="136"/>
      <c r="N288" s="136"/>
      <c r="O288" s="144"/>
      <c r="P288" s="121"/>
    </row>
    <row r="289" spans="1:16" s="132" customFormat="1">
      <c r="A289" s="133" t="s">
        <v>865</v>
      </c>
      <c r="B289" s="157" t="s">
        <v>821</v>
      </c>
      <c r="C289" s="135" t="s">
        <v>476</v>
      </c>
      <c r="D289" s="136">
        <v>0</v>
      </c>
      <c r="E289" s="136">
        <v>0</v>
      </c>
      <c r="F289" s="136">
        <v>0</v>
      </c>
      <c r="G289" s="136">
        <v>0</v>
      </c>
      <c r="H289" s="136">
        <v>0</v>
      </c>
      <c r="I289" s="136">
        <v>0</v>
      </c>
      <c r="J289" s="136">
        <v>0</v>
      </c>
      <c r="K289" s="136">
        <v>0</v>
      </c>
      <c r="L289" s="136">
        <v>0</v>
      </c>
      <c r="M289" s="136"/>
      <c r="N289" s="136"/>
      <c r="O289" s="144"/>
      <c r="P289" s="121"/>
    </row>
    <row r="290" spans="1:16" s="132" customFormat="1">
      <c r="A290" s="133" t="s">
        <v>866</v>
      </c>
      <c r="B290" s="178" t="s">
        <v>867</v>
      </c>
      <c r="C290" s="135" t="s">
        <v>476</v>
      </c>
      <c r="D290" s="136">
        <v>0</v>
      </c>
      <c r="E290" s="136">
        <v>0</v>
      </c>
      <c r="F290" s="136">
        <v>0</v>
      </c>
      <c r="G290" s="136">
        <v>0</v>
      </c>
      <c r="H290" s="154">
        <v>2.556</v>
      </c>
      <c r="I290" s="136">
        <v>0</v>
      </c>
      <c r="J290" s="154">
        <v>5.3490000000000002</v>
      </c>
      <c r="K290" s="136">
        <v>0</v>
      </c>
      <c r="L290" s="136">
        <v>0</v>
      </c>
      <c r="M290" s="141">
        <f t="shared" ref="M290" si="124">J290-F290</f>
        <v>5.3490000000000002</v>
      </c>
      <c r="N290" s="142" t="e">
        <f t="shared" ref="N290" si="125">M290/F290</f>
        <v>#DIV/0!</v>
      </c>
      <c r="O290" s="252" t="s">
        <v>385</v>
      </c>
      <c r="P290" s="121"/>
    </row>
    <row r="291" spans="1:16" s="132" customFormat="1">
      <c r="A291" s="133" t="s">
        <v>868</v>
      </c>
      <c r="B291" s="157" t="s">
        <v>821</v>
      </c>
      <c r="C291" s="135" t="s">
        <v>476</v>
      </c>
      <c r="D291" s="136">
        <v>0</v>
      </c>
      <c r="E291" s="136">
        <v>0</v>
      </c>
      <c r="F291" s="136">
        <v>0</v>
      </c>
      <c r="G291" s="136">
        <v>0</v>
      </c>
      <c r="H291" s="136">
        <v>0</v>
      </c>
      <c r="I291" s="136">
        <v>0</v>
      </c>
      <c r="J291" s="136">
        <v>0</v>
      </c>
      <c r="K291" s="136">
        <v>0</v>
      </c>
      <c r="L291" s="136">
        <v>0</v>
      </c>
      <c r="M291" s="136"/>
      <c r="N291" s="136"/>
      <c r="O291" s="144"/>
      <c r="P291" s="121"/>
    </row>
    <row r="292" spans="1:16" s="132" customFormat="1" ht="31.5">
      <c r="A292" s="133" t="s">
        <v>869</v>
      </c>
      <c r="B292" s="178" t="s">
        <v>870</v>
      </c>
      <c r="C292" s="135" t="s">
        <v>476</v>
      </c>
      <c r="D292" s="136">
        <v>0</v>
      </c>
      <c r="E292" s="136">
        <v>0</v>
      </c>
      <c r="F292" s="136">
        <v>0</v>
      </c>
      <c r="G292" s="136">
        <v>0</v>
      </c>
      <c r="H292" s="136">
        <v>0</v>
      </c>
      <c r="I292" s="136">
        <v>0</v>
      </c>
      <c r="J292" s="136">
        <v>0</v>
      </c>
      <c r="K292" s="136">
        <v>0</v>
      </c>
      <c r="L292" s="136">
        <v>0</v>
      </c>
      <c r="M292" s="136"/>
      <c r="N292" s="136"/>
      <c r="O292" s="144"/>
      <c r="P292" s="121"/>
    </row>
    <row r="293" spans="1:16" s="132" customFormat="1">
      <c r="A293" s="133" t="s">
        <v>871</v>
      </c>
      <c r="B293" s="178" t="s">
        <v>821</v>
      </c>
      <c r="C293" s="135" t="s">
        <v>476</v>
      </c>
      <c r="D293" s="136">
        <v>0</v>
      </c>
      <c r="E293" s="136">
        <v>0</v>
      </c>
      <c r="F293" s="136">
        <v>0</v>
      </c>
      <c r="G293" s="136">
        <v>0</v>
      </c>
      <c r="H293" s="136">
        <v>0</v>
      </c>
      <c r="I293" s="136">
        <v>0</v>
      </c>
      <c r="J293" s="136">
        <v>0</v>
      </c>
      <c r="K293" s="136">
        <v>0</v>
      </c>
      <c r="L293" s="136">
        <v>0</v>
      </c>
      <c r="M293" s="136"/>
      <c r="N293" s="136"/>
      <c r="O293" s="144"/>
      <c r="P293" s="121"/>
    </row>
    <row r="294" spans="1:16" s="132" customFormat="1">
      <c r="A294" s="133" t="s">
        <v>872</v>
      </c>
      <c r="B294" s="178" t="s">
        <v>873</v>
      </c>
      <c r="C294" s="135" t="s">
        <v>476</v>
      </c>
      <c r="D294" s="139">
        <v>4.5960000000000001</v>
      </c>
      <c r="E294" s="139">
        <v>4.2480000000000002</v>
      </c>
      <c r="F294" s="136">
        <v>0</v>
      </c>
      <c r="G294" s="136">
        <v>0</v>
      </c>
      <c r="H294" s="154">
        <v>2.4740000000000002</v>
      </c>
      <c r="I294" s="136">
        <v>0</v>
      </c>
      <c r="J294" s="136">
        <v>0</v>
      </c>
      <c r="K294" s="136">
        <v>0</v>
      </c>
      <c r="L294" s="136">
        <v>0</v>
      </c>
      <c r="M294" s="141">
        <f t="shared" ref="M294" si="126">J294-F294</f>
        <v>0</v>
      </c>
      <c r="N294" s="142" t="e">
        <f t="shared" ref="N294" si="127">M294/F294</f>
        <v>#DIV/0!</v>
      </c>
      <c r="O294" s="252" t="s">
        <v>385</v>
      </c>
      <c r="P294" s="121"/>
    </row>
    <row r="295" spans="1:16" s="132" customFormat="1">
      <c r="A295" s="133" t="s">
        <v>874</v>
      </c>
      <c r="B295" s="178" t="s">
        <v>821</v>
      </c>
      <c r="C295" s="135" t="s">
        <v>476</v>
      </c>
      <c r="D295" s="139">
        <v>3.0579999999999998</v>
      </c>
      <c r="E295" s="154">
        <v>2.798</v>
      </c>
      <c r="F295" s="136">
        <v>0</v>
      </c>
      <c r="G295" s="136">
        <v>0</v>
      </c>
      <c r="H295" s="136">
        <v>0</v>
      </c>
      <c r="I295" s="136">
        <v>0</v>
      </c>
      <c r="J295" s="136">
        <v>0</v>
      </c>
      <c r="K295" s="136">
        <v>0</v>
      </c>
      <c r="L295" s="136">
        <v>0</v>
      </c>
      <c r="M295" s="136"/>
      <c r="N295" s="136"/>
      <c r="O295" s="254"/>
      <c r="P295" s="121"/>
    </row>
    <row r="296" spans="1:16" s="132" customFormat="1">
      <c r="A296" s="133" t="s">
        <v>875</v>
      </c>
      <c r="B296" s="178" t="s">
        <v>876</v>
      </c>
      <c r="C296" s="135" t="s">
        <v>476</v>
      </c>
      <c r="D296" s="154">
        <v>0.71</v>
      </c>
      <c r="E296" s="139">
        <v>1.103</v>
      </c>
      <c r="F296" s="136">
        <v>0</v>
      </c>
      <c r="G296" s="136">
        <v>0</v>
      </c>
      <c r="H296" s="154">
        <v>0.85099999999999998</v>
      </c>
      <c r="I296" s="136">
        <v>0</v>
      </c>
      <c r="J296" s="154">
        <v>1.306</v>
      </c>
      <c r="K296" s="136">
        <v>0</v>
      </c>
      <c r="L296" s="136">
        <v>0</v>
      </c>
      <c r="M296" s="141">
        <f t="shared" ref="M296" si="128">J296-F296</f>
        <v>1.306</v>
      </c>
      <c r="N296" s="142" t="e">
        <f t="shared" ref="N296" si="129">M296/F296</f>
        <v>#DIV/0!</v>
      </c>
      <c r="O296" s="252" t="s">
        <v>385</v>
      </c>
      <c r="P296" s="121"/>
    </row>
    <row r="297" spans="1:16" s="132" customFormat="1">
      <c r="A297" s="133" t="s">
        <v>877</v>
      </c>
      <c r="B297" s="178" t="s">
        <v>821</v>
      </c>
      <c r="C297" s="135" t="s">
        <v>476</v>
      </c>
      <c r="D297" s="136">
        <v>0</v>
      </c>
      <c r="E297" s="136">
        <v>0</v>
      </c>
      <c r="F297" s="136">
        <v>0</v>
      </c>
      <c r="G297" s="136">
        <v>0</v>
      </c>
      <c r="H297" s="136">
        <v>0</v>
      </c>
      <c r="I297" s="136">
        <v>0</v>
      </c>
      <c r="J297" s="136">
        <v>0</v>
      </c>
      <c r="K297" s="136">
        <v>0</v>
      </c>
      <c r="L297" s="136">
        <v>0</v>
      </c>
      <c r="M297" s="136"/>
      <c r="N297" s="136"/>
      <c r="O297" s="263"/>
      <c r="P297" s="121"/>
    </row>
    <row r="298" spans="1:16" s="132" customFormat="1">
      <c r="A298" s="133" t="s">
        <v>878</v>
      </c>
      <c r="B298" s="178" t="s">
        <v>879</v>
      </c>
      <c r="C298" s="135" t="s">
        <v>476</v>
      </c>
      <c r="D298" s="139">
        <v>5.7619999999999996</v>
      </c>
      <c r="E298" s="139">
        <v>7.3959999999999999</v>
      </c>
      <c r="F298" s="136">
        <v>0</v>
      </c>
      <c r="G298" s="136">
        <v>0</v>
      </c>
      <c r="H298" s="154">
        <v>4.2789999999999999</v>
      </c>
      <c r="I298" s="136">
        <v>0</v>
      </c>
      <c r="J298" s="154">
        <v>5.1890000000000001</v>
      </c>
      <c r="K298" s="136">
        <v>0</v>
      </c>
      <c r="L298" s="136">
        <v>0</v>
      </c>
      <c r="M298" s="141">
        <f t="shared" ref="M298" si="130">J298-F298</f>
        <v>5.1890000000000001</v>
      </c>
      <c r="N298" s="142" t="e">
        <f t="shared" ref="N298" si="131">M298/F298</f>
        <v>#DIV/0!</v>
      </c>
      <c r="O298" s="252" t="s">
        <v>385</v>
      </c>
      <c r="P298" s="121"/>
    </row>
    <row r="299" spans="1:16" s="132" customFormat="1">
      <c r="A299" s="133" t="s">
        <v>880</v>
      </c>
      <c r="B299" s="178" t="s">
        <v>821</v>
      </c>
      <c r="C299" s="135" t="s">
        <v>476</v>
      </c>
      <c r="D299" s="136">
        <v>0</v>
      </c>
      <c r="E299" s="136">
        <v>0</v>
      </c>
      <c r="F299" s="136">
        <v>0</v>
      </c>
      <c r="G299" s="136">
        <v>0</v>
      </c>
      <c r="H299" s="136">
        <v>0</v>
      </c>
      <c r="I299" s="136">
        <v>0</v>
      </c>
      <c r="J299" s="136">
        <v>0</v>
      </c>
      <c r="K299" s="136">
        <v>0</v>
      </c>
      <c r="L299" s="136">
        <v>0</v>
      </c>
      <c r="M299" s="136"/>
      <c r="N299" s="136"/>
      <c r="O299" s="144"/>
      <c r="P299" s="121"/>
    </row>
    <row r="300" spans="1:16" s="132" customFormat="1">
      <c r="A300" s="133" t="s">
        <v>881</v>
      </c>
      <c r="B300" s="178" t="s">
        <v>882</v>
      </c>
      <c r="C300" s="135" t="s">
        <v>476</v>
      </c>
      <c r="D300" s="136">
        <v>0</v>
      </c>
      <c r="E300" s="136">
        <v>0</v>
      </c>
      <c r="F300" s="136">
        <v>0</v>
      </c>
      <c r="G300" s="136">
        <v>0</v>
      </c>
      <c r="H300" s="136">
        <v>0</v>
      </c>
      <c r="I300" s="136">
        <v>0</v>
      </c>
      <c r="J300" s="136">
        <v>0</v>
      </c>
      <c r="K300" s="136">
        <v>0</v>
      </c>
      <c r="L300" s="136">
        <v>0</v>
      </c>
      <c r="M300" s="136"/>
      <c r="N300" s="136"/>
      <c r="O300" s="144"/>
      <c r="P300" s="121"/>
    </row>
    <row r="301" spans="1:16" s="132" customFormat="1">
      <c r="A301" s="133" t="s">
        <v>883</v>
      </c>
      <c r="B301" s="178" t="s">
        <v>821</v>
      </c>
      <c r="C301" s="135" t="s">
        <v>476</v>
      </c>
      <c r="D301" s="136">
        <v>0</v>
      </c>
      <c r="E301" s="136">
        <v>0</v>
      </c>
      <c r="F301" s="136">
        <v>0</v>
      </c>
      <c r="G301" s="136">
        <v>0</v>
      </c>
      <c r="H301" s="136">
        <v>0</v>
      </c>
      <c r="I301" s="136">
        <v>0</v>
      </c>
      <c r="J301" s="136">
        <v>0</v>
      </c>
      <c r="K301" s="136">
        <v>0</v>
      </c>
      <c r="L301" s="136">
        <v>0</v>
      </c>
      <c r="M301" s="136"/>
      <c r="N301" s="136"/>
      <c r="O301" s="144"/>
      <c r="P301" s="121"/>
    </row>
    <row r="302" spans="1:16" s="132" customFormat="1" ht="31.5">
      <c r="A302" s="133" t="s">
        <v>884</v>
      </c>
      <c r="B302" s="178" t="s">
        <v>885</v>
      </c>
      <c r="C302" s="135" t="s">
        <v>476</v>
      </c>
      <c r="D302" s="136">
        <v>0</v>
      </c>
      <c r="E302" s="136">
        <v>0</v>
      </c>
      <c r="F302" s="136">
        <v>0</v>
      </c>
      <c r="G302" s="136">
        <v>0</v>
      </c>
      <c r="H302" s="154">
        <v>1.3149999999999999</v>
      </c>
      <c r="I302" s="136">
        <v>0</v>
      </c>
      <c r="J302" s="136">
        <v>0</v>
      </c>
      <c r="K302" s="136">
        <v>0</v>
      </c>
      <c r="L302" s="136">
        <v>0</v>
      </c>
      <c r="M302" s="141"/>
      <c r="N302" s="142"/>
      <c r="O302" s="252"/>
      <c r="P302" s="121"/>
    </row>
    <row r="303" spans="1:16" s="132" customFormat="1">
      <c r="A303" s="133" t="s">
        <v>886</v>
      </c>
      <c r="B303" s="178" t="s">
        <v>821</v>
      </c>
      <c r="C303" s="135" t="s">
        <v>476</v>
      </c>
      <c r="D303" s="136">
        <v>0</v>
      </c>
      <c r="E303" s="136">
        <v>0</v>
      </c>
      <c r="F303" s="136">
        <v>0</v>
      </c>
      <c r="G303" s="136">
        <v>0</v>
      </c>
      <c r="H303" s="136">
        <v>0</v>
      </c>
      <c r="I303" s="136">
        <v>0</v>
      </c>
      <c r="J303" s="136">
        <v>0</v>
      </c>
      <c r="K303" s="136">
        <v>0</v>
      </c>
      <c r="L303" s="136">
        <v>0</v>
      </c>
      <c r="M303" s="136"/>
      <c r="N303" s="136"/>
      <c r="O303" s="144"/>
      <c r="P303" s="121"/>
    </row>
    <row r="304" spans="1:16" s="132" customFormat="1">
      <c r="A304" s="133" t="s">
        <v>887</v>
      </c>
      <c r="B304" s="178" t="s">
        <v>888</v>
      </c>
      <c r="C304" s="135" t="s">
        <v>476</v>
      </c>
      <c r="D304" s="154">
        <f>D284-D294-D296-D298</f>
        <v>51.192</v>
      </c>
      <c r="E304" s="154">
        <f>E284-E294-E296-E298</f>
        <v>31.545000000000002</v>
      </c>
      <c r="F304" s="136">
        <v>0</v>
      </c>
      <c r="G304" s="136">
        <v>0</v>
      </c>
      <c r="H304" s="154">
        <v>27.233000000000001</v>
      </c>
      <c r="I304" s="136">
        <v>0</v>
      </c>
      <c r="J304" s="154">
        <v>19.872</v>
      </c>
      <c r="K304" s="136">
        <v>0</v>
      </c>
      <c r="L304" s="136">
        <v>0</v>
      </c>
      <c r="M304" s="141">
        <f t="shared" ref="M304" si="132">J304-F304</f>
        <v>19.872</v>
      </c>
      <c r="N304" s="142" t="e">
        <f t="shared" ref="N304" si="133">M304/F304</f>
        <v>#DIV/0!</v>
      </c>
      <c r="O304" s="252" t="s">
        <v>385</v>
      </c>
      <c r="P304" s="121"/>
    </row>
    <row r="305" spans="1:16" s="132" customFormat="1">
      <c r="A305" s="133" t="s">
        <v>889</v>
      </c>
      <c r="B305" s="178" t="s">
        <v>821</v>
      </c>
      <c r="C305" s="135" t="s">
        <v>476</v>
      </c>
      <c r="D305" s="136">
        <v>0</v>
      </c>
      <c r="E305" s="136">
        <v>0</v>
      </c>
      <c r="F305" s="136">
        <v>0</v>
      </c>
      <c r="G305" s="136">
        <v>0</v>
      </c>
      <c r="H305" s="136"/>
      <c r="I305" s="136">
        <v>0</v>
      </c>
      <c r="J305" s="136">
        <v>0</v>
      </c>
      <c r="K305" s="136">
        <v>0</v>
      </c>
      <c r="L305" s="136">
        <v>0</v>
      </c>
      <c r="M305" s="136"/>
      <c r="N305" s="136"/>
      <c r="O305" s="144"/>
      <c r="P305" s="121"/>
    </row>
    <row r="306" spans="1:16" s="132" customFormat="1" ht="31.5">
      <c r="A306" s="133" t="s">
        <v>890</v>
      </c>
      <c r="B306" s="157" t="s">
        <v>891</v>
      </c>
      <c r="C306" s="135" t="s">
        <v>15</v>
      </c>
      <c r="D306" s="174">
        <f>D168/1.18/D24</f>
        <v>0.85951339554241191</v>
      </c>
      <c r="E306" s="174">
        <f>E168/1.18/E24</f>
        <v>0.71274294631076829</v>
      </c>
      <c r="F306" s="174">
        <f>F168/1.2/F24</f>
        <v>1</v>
      </c>
      <c r="G306" s="174">
        <f>G168/1.18/G24</f>
        <v>1.0169491525423731</v>
      </c>
      <c r="H306" s="174">
        <f t="shared" ref="H306:L306" si="134">H168/1.18/H24</f>
        <v>1.0169491525423728</v>
      </c>
      <c r="I306" s="174">
        <f>I168/1.18/I24</f>
        <v>1.0169491525423728</v>
      </c>
      <c r="J306" s="174">
        <f>J168/1.2/J24</f>
        <v>0.98843857995601614</v>
      </c>
      <c r="K306" s="174">
        <f t="shared" si="134"/>
        <v>0.99999999999999978</v>
      </c>
      <c r="L306" s="174">
        <f t="shared" si="134"/>
        <v>0.99999999999999978</v>
      </c>
      <c r="M306" s="174"/>
      <c r="N306" s="174"/>
      <c r="O306" s="264"/>
      <c r="P306" s="121"/>
    </row>
    <row r="307" spans="1:16" s="132" customFormat="1">
      <c r="A307" s="133" t="s">
        <v>892</v>
      </c>
      <c r="B307" s="178" t="s">
        <v>893</v>
      </c>
      <c r="C307" s="135" t="s">
        <v>15</v>
      </c>
      <c r="D307" s="136">
        <v>0</v>
      </c>
      <c r="E307" s="136">
        <v>0</v>
      </c>
      <c r="F307" s="136">
        <v>0</v>
      </c>
      <c r="G307" s="136"/>
      <c r="H307" s="136"/>
      <c r="I307" s="136"/>
      <c r="J307" s="136"/>
      <c r="K307" s="136">
        <v>0</v>
      </c>
      <c r="L307" s="136">
        <v>0</v>
      </c>
      <c r="M307" s="136"/>
      <c r="N307" s="136"/>
      <c r="O307" s="144"/>
      <c r="P307" s="121"/>
    </row>
    <row r="308" spans="1:16" s="132" customFormat="1" ht="31.5">
      <c r="A308" s="133" t="s">
        <v>894</v>
      </c>
      <c r="B308" s="178" t="s">
        <v>895</v>
      </c>
      <c r="C308" s="135" t="s">
        <v>15</v>
      </c>
      <c r="D308" s="136">
        <v>0</v>
      </c>
      <c r="E308" s="136">
        <v>0</v>
      </c>
      <c r="F308" s="136">
        <v>0</v>
      </c>
      <c r="G308" s="136"/>
      <c r="H308" s="136"/>
      <c r="I308" s="136"/>
      <c r="J308" s="136"/>
      <c r="K308" s="136">
        <v>0</v>
      </c>
      <c r="L308" s="136">
        <v>0</v>
      </c>
      <c r="M308" s="136"/>
      <c r="N308" s="136"/>
      <c r="O308" s="144"/>
      <c r="P308" s="121"/>
    </row>
    <row r="309" spans="1:16" s="132" customFormat="1" ht="31.5">
      <c r="A309" s="133" t="s">
        <v>896</v>
      </c>
      <c r="B309" s="178" t="s">
        <v>897</v>
      </c>
      <c r="C309" s="135" t="s">
        <v>15</v>
      </c>
      <c r="D309" s="136">
        <v>0</v>
      </c>
      <c r="E309" s="136">
        <v>0</v>
      </c>
      <c r="F309" s="136">
        <v>0</v>
      </c>
      <c r="G309" s="136"/>
      <c r="H309" s="136"/>
      <c r="I309" s="136"/>
      <c r="J309" s="136"/>
      <c r="K309" s="136">
        <v>0</v>
      </c>
      <c r="L309" s="136">
        <v>0</v>
      </c>
      <c r="M309" s="136"/>
      <c r="N309" s="136"/>
      <c r="O309" s="144"/>
      <c r="P309" s="121"/>
    </row>
    <row r="310" spans="1:16" s="132" customFormat="1" ht="31.5">
      <c r="A310" s="133" t="s">
        <v>898</v>
      </c>
      <c r="B310" s="178" t="s">
        <v>899</v>
      </c>
      <c r="C310" s="135" t="s">
        <v>15</v>
      </c>
      <c r="D310" s="136">
        <v>0</v>
      </c>
      <c r="E310" s="136">
        <v>0</v>
      </c>
      <c r="F310" s="136">
        <v>0</v>
      </c>
      <c r="G310" s="136"/>
      <c r="H310" s="136"/>
      <c r="I310" s="136"/>
      <c r="J310" s="136"/>
      <c r="K310" s="136">
        <v>0</v>
      </c>
      <c r="L310" s="136">
        <v>0</v>
      </c>
      <c r="M310" s="136"/>
      <c r="N310" s="136"/>
      <c r="O310" s="144"/>
      <c r="P310" s="121"/>
    </row>
    <row r="311" spans="1:16" s="132" customFormat="1">
      <c r="A311" s="133" t="s">
        <v>900</v>
      </c>
      <c r="B311" s="134" t="s">
        <v>901</v>
      </c>
      <c r="C311" s="135" t="s">
        <v>15</v>
      </c>
      <c r="D311" s="136">
        <v>0</v>
      </c>
      <c r="E311" s="136">
        <v>0</v>
      </c>
      <c r="F311" s="136">
        <v>0</v>
      </c>
      <c r="G311" s="136"/>
      <c r="H311" s="136"/>
      <c r="I311" s="136"/>
      <c r="J311" s="136"/>
      <c r="K311" s="136">
        <v>0</v>
      </c>
      <c r="L311" s="136">
        <v>0</v>
      </c>
      <c r="M311" s="136"/>
      <c r="N311" s="136"/>
      <c r="O311" s="144"/>
      <c r="P311" s="121"/>
    </row>
    <row r="312" spans="1:16" s="132" customFormat="1">
      <c r="A312" s="133" t="s">
        <v>902</v>
      </c>
      <c r="B312" s="134" t="s">
        <v>903</v>
      </c>
      <c r="C312" s="135" t="s">
        <v>15</v>
      </c>
      <c r="D312" s="175">
        <f>D306</f>
        <v>0.85951339554241191</v>
      </c>
      <c r="E312" s="175">
        <f t="shared" ref="E312:L312" si="135">E306</f>
        <v>0.71274294631076829</v>
      </c>
      <c r="F312" s="175">
        <f t="shared" si="135"/>
        <v>1</v>
      </c>
      <c r="G312" s="175">
        <f t="shared" si="135"/>
        <v>1.0169491525423731</v>
      </c>
      <c r="H312" s="175">
        <f t="shared" si="135"/>
        <v>1.0169491525423728</v>
      </c>
      <c r="I312" s="175">
        <f t="shared" ref="I312:J312" si="136">I306</f>
        <v>1.0169491525423728</v>
      </c>
      <c r="J312" s="175">
        <f t="shared" si="136"/>
        <v>0.98843857995601614</v>
      </c>
      <c r="K312" s="175">
        <f t="shared" si="135"/>
        <v>0.99999999999999978</v>
      </c>
      <c r="L312" s="175">
        <f t="shared" si="135"/>
        <v>0.99999999999999978</v>
      </c>
      <c r="M312" s="175"/>
      <c r="N312" s="175"/>
      <c r="O312" s="264"/>
      <c r="P312" s="121"/>
    </row>
    <row r="313" spans="1:16" s="132" customFormat="1">
      <c r="A313" s="133" t="s">
        <v>904</v>
      </c>
      <c r="B313" s="134" t="s">
        <v>905</v>
      </c>
      <c r="C313" s="135" t="s">
        <v>15</v>
      </c>
      <c r="D313" s="136">
        <v>0</v>
      </c>
      <c r="E313" s="136">
        <v>0</v>
      </c>
      <c r="F313" s="136">
        <v>0</v>
      </c>
      <c r="G313" s="136"/>
      <c r="H313" s="136"/>
      <c r="I313" s="136"/>
      <c r="J313" s="136"/>
      <c r="K313" s="136">
        <v>0</v>
      </c>
      <c r="L313" s="136">
        <v>0</v>
      </c>
      <c r="M313" s="136">
        <v>0</v>
      </c>
      <c r="N313" s="136">
        <v>0</v>
      </c>
      <c r="O313" s="144"/>
      <c r="P313" s="121"/>
    </row>
    <row r="314" spans="1:16" s="132" customFormat="1">
      <c r="A314" s="133" t="s">
        <v>906</v>
      </c>
      <c r="B314" s="134" t="s">
        <v>907</v>
      </c>
      <c r="C314" s="135" t="s">
        <v>15</v>
      </c>
      <c r="D314" s="136">
        <v>0</v>
      </c>
      <c r="E314" s="136">
        <v>0</v>
      </c>
      <c r="F314" s="136">
        <v>0</v>
      </c>
      <c r="G314" s="136"/>
      <c r="H314" s="136"/>
      <c r="I314" s="136"/>
      <c r="J314" s="136"/>
      <c r="K314" s="136">
        <v>0</v>
      </c>
      <c r="L314" s="136">
        <v>0</v>
      </c>
      <c r="M314" s="136">
        <v>0</v>
      </c>
      <c r="N314" s="136">
        <v>0</v>
      </c>
      <c r="O314" s="144"/>
      <c r="P314" s="121"/>
    </row>
    <row r="315" spans="1:16" s="132" customFormat="1">
      <c r="A315" s="133" t="s">
        <v>908</v>
      </c>
      <c r="B315" s="134" t="s">
        <v>909</v>
      </c>
      <c r="C315" s="135" t="s">
        <v>15</v>
      </c>
      <c r="D315" s="136">
        <v>0</v>
      </c>
      <c r="E315" s="136">
        <v>0</v>
      </c>
      <c r="F315" s="136">
        <v>0</v>
      </c>
      <c r="G315" s="136"/>
      <c r="H315" s="136"/>
      <c r="I315" s="136"/>
      <c r="J315" s="136"/>
      <c r="K315" s="136">
        <v>0</v>
      </c>
      <c r="L315" s="136">
        <v>0</v>
      </c>
      <c r="M315" s="136">
        <v>0</v>
      </c>
      <c r="N315" s="136">
        <v>0</v>
      </c>
      <c r="O315" s="144"/>
      <c r="P315" s="121"/>
    </row>
    <row r="316" spans="1:16" s="132" customFormat="1" ht="31.5">
      <c r="A316" s="133" t="s">
        <v>910</v>
      </c>
      <c r="B316" s="178" t="s">
        <v>911</v>
      </c>
      <c r="C316" s="135" t="s">
        <v>15</v>
      </c>
      <c r="D316" s="136">
        <v>0</v>
      </c>
      <c r="E316" s="136">
        <v>0</v>
      </c>
      <c r="F316" s="136">
        <v>0</v>
      </c>
      <c r="G316" s="136"/>
      <c r="H316" s="136"/>
      <c r="I316" s="136"/>
      <c r="J316" s="136"/>
      <c r="K316" s="136">
        <v>0</v>
      </c>
      <c r="L316" s="136">
        <v>0</v>
      </c>
      <c r="M316" s="136">
        <v>0</v>
      </c>
      <c r="N316" s="136">
        <v>0</v>
      </c>
      <c r="O316" s="144"/>
      <c r="P316" s="121"/>
    </row>
    <row r="317" spans="1:16" s="132" customFormat="1">
      <c r="A317" s="133" t="s">
        <v>912</v>
      </c>
      <c r="B317" s="134" t="s">
        <v>497</v>
      </c>
      <c r="C317" s="135" t="s">
        <v>15</v>
      </c>
      <c r="D317" s="136">
        <v>0</v>
      </c>
      <c r="E317" s="136">
        <v>0</v>
      </c>
      <c r="F317" s="136">
        <v>0</v>
      </c>
      <c r="G317" s="136"/>
      <c r="H317" s="136"/>
      <c r="I317" s="136"/>
      <c r="J317" s="136"/>
      <c r="K317" s="136">
        <v>0</v>
      </c>
      <c r="L317" s="136">
        <v>0</v>
      </c>
      <c r="M317" s="136">
        <v>0</v>
      </c>
      <c r="N317" s="136">
        <v>0</v>
      </c>
      <c r="O317" s="144"/>
      <c r="P317" s="121"/>
    </row>
    <row r="318" spans="1:16" s="132" customFormat="1" ht="16.5" thickBot="1">
      <c r="A318" s="145" t="s">
        <v>913</v>
      </c>
      <c r="B318" s="146" t="s">
        <v>499</v>
      </c>
      <c r="C318" s="147" t="s">
        <v>15</v>
      </c>
      <c r="D318" s="136">
        <v>0</v>
      </c>
      <c r="E318" s="136">
        <v>0</v>
      </c>
      <c r="F318" s="136">
        <v>0</v>
      </c>
      <c r="G318" s="136"/>
      <c r="H318" s="136"/>
      <c r="I318" s="136"/>
      <c r="J318" s="136"/>
      <c r="K318" s="136">
        <v>0</v>
      </c>
      <c r="L318" s="136">
        <v>0</v>
      </c>
      <c r="M318" s="136">
        <v>0</v>
      </c>
      <c r="N318" s="136">
        <v>0</v>
      </c>
      <c r="O318" s="144"/>
      <c r="P318" s="121"/>
    </row>
    <row r="319" spans="1:16" s="132" customFormat="1" ht="19.5" thickBot="1">
      <c r="A319" s="578" t="s">
        <v>914</v>
      </c>
      <c r="B319" s="579"/>
      <c r="C319" s="579"/>
      <c r="D319" s="579"/>
      <c r="E319" s="579"/>
      <c r="F319" s="579"/>
      <c r="G319" s="579"/>
      <c r="H319" s="579"/>
      <c r="I319" s="579"/>
      <c r="J319" s="579"/>
      <c r="K319" s="579"/>
      <c r="L319" s="579"/>
      <c r="M319" s="579"/>
      <c r="N319" s="579"/>
      <c r="O319" s="580"/>
      <c r="P319" s="121"/>
    </row>
    <row r="320" spans="1:16" ht="31.5">
      <c r="A320" s="207" t="s">
        <v>915</v>
      </c>
      <c r="B320" s="208" t="s">
        <v>916</v>
      </c>
      <c r="C320" s="209" t="s">
        <v>284</v>
      </c>
      <c r="D320" s="230" t="s">
        <v>917</v>
      </c>
      <c r="E320" s="230" t="s">
        <v>917</v>
      </c>
      <c r="F320" s="230" t="s">
        <v>917</v>
      </c>
      <c r="G320" s="230" t="s">
        <v>917</v>
      </c>
      <c r="H320" s="230" t="s">
        <v>917</v>
      </c>
      <c r="I320" s="230"/>
      <c r="J320" s="230"/>
      <c r="K320" s="230" t="s">
        <v>917</v>
      </c>
      <c r="L320" s="230" t="s">
        <v>917</v>
      </c>
      <c r="M320" s="230" t="s">
        <v>917</v>
      </c>
      <c r="N320" s="230" t="s">
        <v>917</v>
      </c>
      <c r="O320" s="265"/>
    </row>
    <row r="321" spans="1:15">
      <c r="A321" s="133" t="s">
        <v>918</v>
      </c>
      <c r="B321" s="157" t="s">
        <v>919</v>
      </c>
      <c r="C321" s="135" t="s">
        <v>42</v>
      </c>
      <c r="D321" s="139" t="s">
        <v>284</v>
      </c>
      <c r="E321" s="139" t="s">
        <v>284</v>
      </c>
      <c r="F321" s="139" t="s">
        <v>284</v>
      </c>
      <c r="G321" s="139" t="s">
        <v>284</v>
      </c>
      <c r="H321" s="139" t="s">
        <v>284</v>
      </c>
      <c r="I321" s="139"/>
      <c r="J321" s="139"/>
      <c r="K321" s="139" t="s">
        <v>284</v>
      </c>
      <c r="L321" s="139" t="s">
        <v>284</v>
      </c>
      <c r="M321" s="139" t="s">
        <v>284</v>
      </c>
      <c r="N321" s="139" t="s">
        <v>284</v>
      </c>
      <c r="O321" s="266"/>
    </row>
    <row r="322" spans="1:15">
      <c r="A322" s="133" t="s">
        <v>920</v>
      </c>
      <c r="B322" s="157" t="s">
        <v>921</v>
      </c>
      <c r="C322" s="135" t="s">
        <v>922</v>
      </c>
      <c r="D322" s="139" t="s">
        <v>284</v>
      </c>
      <c r="E322" s="139" t="s">
        <v>284</v>
      </c>
      <c r="F322" s="139" t="s">
        <v>284</v>
      </c>
      <c r="G322" s="139" t="s">
        <v>284</v>
      </c>
      <c r="H322" s="139" t="s">
        <v>284</v>
      </c>
      <c r="I322" s="139"/>
      <c r="J322" s="139"/>
      <c r="K322" s="139" t="s">
        <v>284</v>
      </c>
      <c r="L322" s="139" t="s">
        <v>284</v>
      </c>
      <c r="M322" s="139" t="s">
        <v>284</v>
      </c>
      <c r="N322" s="139" t="s">
        <v>284</v>
      </c>
      <c r="O322" s="266"/>
    </row>
    <row r="323" spans="1:15">
      <c r="A323" s="133" t="s">
        <v>923</v>
      </c>
      <c r="B323" s="157" t="s">
        <v>924</v>
      </c>
      <c r="C323" s="135" t="s">
        <v>42</v>
      </c>
      <c r="D323" s="139" t="s">
        <v>284</v>
      </c>
      <c r="E323" s="139" t="s">
        <v>284</v>
      </c>
      <c r="F323" s="139" t="s">
        <v>284</v>
      </c>
      <c r="G323" s="139" t="s">
        <v>284</v>
      </c>
      <c r="H323" s="139" t="s">
        <v>284</v>
      </c>
      <c r="I323" s="139"/>
      <c r="J323" s="139"/>
      <c r="K323" s="139" t="s">
        <v>284</v>
      </c>
      <c r="L323" s="139" t="s">
        <v>284</v>
      </c>
      <c r="M323" s="139" t="s">
        <v>284</v>
      </c>
      <c r="N323" s="139" t="s">
        <v>284</v>
      </c>
      <c r="O323" s="266"/>
    </row>
    <row r="324" spans="1:15">
      <c r="A324" s="133" t="s">
        <v>925</v>
      </c>
      <c r="B324" s="157" t="s">
        <v>926</v>
      </c>
      <c r="C324" s="135" t="s">
        <v>922</v>
      </c>
      <c r="D324" s="139" t="s">
        <v>284</v>
      </c>
      <c r="E324" s="139" t="s">
        <v>284</v>
      </c>
      <c r="F324" s="139" t="s">
        <v>284</v>
      </c>
      <c r="G324" s="139" t="s">
        <v>284</v>
      </c>
      <c r="H324" s="139" t="s">
        <v>284</v>
      </c>
      <c r="I324" s="139"/>
      <c r="J324" s="139"/>
      <c r="K324" s="139" t="s">
        <v>284</v>
      </c>
      <c r="L324" s="139" t="s">
        <v>284</v>
      </c>
      <c r="M324" s="139" t="s">
        <v>284</v>
      </c>
      <c r="N324" s="139" t="s">
        <v>284</v>
      </c>
      <c r="O324" s="266"/>
    </row>
    <row r="325" spans="1:15">
      <c r="A325" s="133" t="s">
        <v>927</v>
      </c>
      <c r="B325" s="157" t="s">
        <v>928</v>
      </c>
      <c r="C325" s="135" t="s">
        <v>929</v>
      </c>
      <c r="D325" s="139" t="s">
        <v>284</v>
      </c>
      <c r="E325" s="139" t="s">
        <v>284</v>
      </c>
      <c r="F325" s="139" t="s">
        <v>284</v>
      </c>
      <c r="G325" s="139" t="s">
        <v>284</v>
      </c>
      <c r="H325" s="139" t="s">
        <v>284</v>
      </c>
      <c r="I325" s="139"/>
      <c r="J325" s="139"/>
      <c r="K325" s="139" t="s">
        <v>284</v>
      </c>
      <c r="L325" s="139" t="s">
        <v>284</v>
      </c>
      <c r="M325" s="139" t="s">
        <v>284</v>
      </c>
      <c r="N325" s="139" t="s">
        <v>284</v>
      </c>
      <c r="O325" s="266"/>
    </row>
    <row r="326" spans="1:15">
      <c r="A326" s="133" t="s">
        <v>930</v>
      </c>
      <c r="B326" s="157" t="s">
        <v>931</v>
      </c>
      <c r="C326" s="135" t="s">
        <v>284</v>
      </c>
      <c r="D326" s="139" t="s">
        <v>917</v>
      </c>
      <c r="E326" s="139" t="s">
        <v>917</v>
      </c>
      <c r="F326" s="139" t="s">
        <v>917</v>
      </c>
      <c r="G326" s="139" t="s">
        <v>917</v>
      </c>
      <c r="H326" s="139" t="s">
        <v>917</v>
      </c>
      <c r="I326" s="139"/>
      <c r="J326" s="139"/>
      <c r="K326" s="139" t="s">
        <v>917</v>
      </c>
      <c r="L326" s="139" t="s">
        <v>917</v>
      </c>
      <c r="M326" s="139" t="s">
        <v>917</v>
      </c>
      <c r="N326" s="139" t="s">
        <v>917</v>
      </c>
      <c r="O326" s="266"/>
    </row>
    <row r="327" spans="1:15">
      <c r="A327" s="133" t="s">
        <v>932</v>
      </c>
      <c r="B327" s="178" t="s">
        <v>933</v>
      </c>
      <c r="C327" s="135" t="s">
        <v>929</v>
      </c>
      <c r="D327" s="139" t="s">
        <v>284</v>
      </c>
      <c r="E327" s="139" t="s">
        <v>284</v>
      </c>
      <c r="F327" s="139" t="s">
        <v>284</v>
      </c>
      <c r="G327" s="139" t="s">
        <v>284</v>
      </c>
      <c r="H327" s="139" t="s">
        <v>284</v>
      </c>
      <c r="I327" s="139"/>
      <c r="J327" s="139"/>
      <c r="K327" s="139" t="s">
        <v>284</v>
      </c>
      <c r="L327" s="139" t="s">
        <v>284</v>
      </c>
      <c r="M327" s="139" t="s">
        <v>284</v>
      </c>
      <c r="N327" s="139" t="s">
        <v>284</v>
      </c>
      <c r="O327" s="266"/>
    </row>
    <row r="328" spans="1:15">
      <c r="A328" s="133" t="s">
        <v>934</v>
      </c>
      <c r="B328" s="178" t="s">
        <v>935</v>
      </c>
      <c r="C328" s="135" t="s">
        <v>936</v>
      </c>
      <c r="D328" s="139" t="s">
        <v>284</v>
      </c>
      <c r="E328" s="139" t="s">
        <v>284</v>
      </c>
      <c r="F328" s="139" t="s">
        <v>284</v>
      </c>
      <c r="G328" s="139" t="s">
        <v>284</v>
      </c>
      <c r="H328" s="139" t="s">
        <v>284</v>
      </c>
      <c r="I328" s="139"/>
      <c r="J328" s="139"/>
      <c r="K328" s="139" t="s">
        <v>284</v>
      </c>
      <c r="L328" s="139" t="s">
        <v>284</v>
      </c>
      <c r="M328" s="139" t="s">
        <v>284</v>
      </c>
      <c r="N328" s="139" t="s">
        <v>284</v>
      </c>
      <c r="O328" s="266"/>
    </row>
    <row r="329" spans="1:15">
      <c r="A329" s="133" t="s">
        <v>937</v>
      </c>
      <c r="B329" s="157" t="s">
        <v>938</v>
      </c>
      <c r="C329" s="135" t="s">
        <v>284</v>
      </c>
      <c r="D329" s="139" t="s">
        <v>917</v>
      </c>
      <c r="E329" s="139" t="s">
        <v>917</v>
      </c>
      <c r="F329" s="139" t="s">
        <v>917</v>
      </c>
      <c r="G329" s="139" t="s">
        <v>917</v>
      </c>
      <c r="H329" s="139" t="s">
        <v>917</v>
      </c>
      <c r="I329" s="139"/>
      <c r="J329" s="139"/>
      <c r="K329" s="139" t="s">
        <v>917</v>
      </c>
      <c r="L329" s="139" t="s">
        <v>917</v>
      </c>
      <c r="M329" s="139" t="s">
        <v>917</v>
      </c>
      <c r="N329" s="139" t="s">
        <v>917</v>
      </c>
      <c r="O329" s="266"/>
    </row>
    <row r="330" spans="1:15">
      <c r="A330" s="133" t="s">
        <v>939</v>
      </c>
      <c r="B330" s="178" t="s">
        <v>933</v>
      </c>
      <c r="C330" s="135" t="s">
        <v>929</v>
      </c>
      <c r="D330" s="139" t="s">
        <v>284</v>
      </c>
      <c r="E330" s="139" t="s">
        <v>284</v>
      </c>
      <c r="F330" s="139" t="s">
        <v>284</v>
      </c>
      <c r="G330" s="139" t="s">
        <v>284</v>
      </c>
      <c r="H330" s="139" t="s">
        <v>284</v>
      </c>
      <c r="I330" s="139"/>
      <c r="J330" s="139"/>
      <c r="K330" s="139" t="s">
        <v>284</v>
      </c>
      <c r="L330" s="139" t="s">
        <v>284</v>
      </c>
      <c r="M330" s="139" t="s">
        <v>284</v>
      </c>
      <c r="N330" s="139" t="s">
        <v>284</v>
      </c>
      <c r="O330" s="266"/>
    </row>
    <row r="331" spans="1:15">
      <c r="A331" s="133" t="s">
        <v>940</v>
      </c>
      <c r="B331" s="178" t="s">
        <v>941</v>
      </c>
      <c r="C331" s="135" t="s">
        <v>42</v>
      </c>
      <c r="D331" s="139" t="s">
        <v>284</v>
      </c>
      <c r="E331" s="139" t="s">
        <v>284</v>
      </c>
      <c r="F331" s="139" t="s">
        <v>284</v>
      </c>
      <c r="G331" s="139" t="s">
        <v>284</v>
      </c>
      <c r="H331" s="139" t="s">
        <v>284</v>
      </c>
      <c r="I331" s="139"/>
      <c r="J331" s="139"/>
      <c r="K331" s="139" t="s">
        <v>284</v>
      </c>
      <c r="L331" s="139" t="s">
        <v>284</v>
      </c>
      <c r="M331" s="139" t="s">
        <v>284</v>
      </c>
      <c r="N331" s="139" t="s">
        <v>284</v>
      </c>
      <c r="O331" s="266"/>
    </row>
    <row r="332" spans="1:15">
      <c r="A332" s="133" t="s">
        <v>942</v>
      </c>
      <c r="B332" s="178" t="s">
        <v>935</v>
      </c>
      <c r="C332" s="135" t="s">
        <v>936</v>
      </c>
      <c r="D332" s="139" t="s">
        <v>284</v>
      </c>
      <c r="E332" s="139" t="s">
        <v>284</v>
      </c>
      <c r="F332" s="139" t="s">
        <v>284</v>
      </c>
      <c r="G332" s="139" t="s">
        <v>284</v>
      </c>
      <c r="H332" s="139" t="s">
        <v>284</v>
      </c>
      <c r="I332" s="139"/>
      <c r="J332" s="139"/>
      <c r="K332" s="139" t="s">
        <v>284</v>
      </c>
      <c r="L332" s="139" t="s">
        <v>284</v>
      </c>
      <c r="M332" s="139" t="s">
        <v>284</v>
      </c>
      <c r="N332" s="139" t="s">
        <v>284</v>
      </c>
      <c r="O332" s="266"/>
    </row>
    <row r="333" spans="1:15">
      <c r="A333" s="133" t="s">
        <v>943</v>
      </c>
      <c r="B333" s="157" t="s">
        <v>944</v>
      </c>
      <c r="C333" s="135" t="s">
        <v>284</v>
      </c>
      <c r="D333" s="139" t="s">
        <v>917</v>
      </c>
      <c r="E333" s="139" t="s">
        <v>917</v>
      </c>
      <c r="F333" s="139" t="s">
        <v>917</v>
      </c>
      <c r="G333" s="139" t="s">
        <v>917</v>
      </c>
      <c r="H333" s="139" t="s">
        <v>917</v>
      </c>
      <c r="I333" s="139"/>
      <c r="J333" s="139"/>
      <c r="K333" s="139" t="s">
        <v>917</v>
      </c>
      <c r="L333" s="139" t="s">
        <v>917</v>
      </c>
      <c r="M333" s="139" t="s">
        <v>917</v>
      </c>
      <c r="N333" s="139" t="s">
        <v>917</v>
      </c>
      <c r="O333" s="266"/>
    </row>
    <row r="334" spans="1:15">
      <c r="A334" s="133" t="s">
        <v>945</v>
      </c>
      <c r="B334" s="178" t="s">
        <v>933</v>
      </c>
      <c r="C334" s="135" t="s">
        <v>929</v>
      </c>
      <c r="D334" s="139" t="s">
        <v>284</v>
      </c>
      <c r="E334" s="139" t="s">
        <v>284</v>
      </c>
      <c r="F334" s="139" t="s">
        <v>284</v>
      </c>
      <c r="G334" s="139" t="s">
        <v>284</v>
      </c>
      <c r="H334" s="139" t="s">
        <v>284</v>
      </c>
      <c r="I334" s="139"/>
      <c r="J334" s="139"/>
      <c r="K334" s="139" t="s">
        <v>284</v>
      </c>
      <c r="L334" s="139" t="s">
        <v>284</v>
      </c>
      <c r="M334" s="139" t="s">
        <v>284</v>
      </c>
      <c r="N334" s="139" t="s">
        <v>284</v>
      </c>
      <c r="O334" s="266"/>
    </row>
    <row r="335" spans="1:15">
      <c r="A335" s="133" t="s">
        <v>946</v>
      </c>
      <c r="B335" s="178" t="s">
        <v>935</v>
      </c>
      <c r="C335" s="135" t="s">
        <v>936</v>
      </c>
      <c r="D335" s="139" t="s">
        <v>284</v>
      </c>
      <c r="E335" s="139" t="s">
        <v>284</v>
      </c>
      <c r="F335" s="139" t="s">
        <v>284</v>
      </c>
      <c r="G335" s="139" t="s">
        <v>284</v>
      </c>
      <c r="H335" s="139" t="s">
        <v>284</v>
      </c>
      <c r="I335" s="139"/>
      <c r="J335" s="139"/>
      <c r="K335" s="139" t="s">
        <v>284</v>
      </c>
      <c r="L335" s="139" t="s">
        <v>284</v>
      </c>
      <c r="M335" s="139" t="s">
        <v>284</v>
      </c>
      <c r="N335" s="139" t="s">
        <v>284</v>
      </c>
      <c r="O335" s="266"/>
    </row>
    <row r="336" spans="1:15">
      <c r="A336" s="133" t="s">
        <v>947</v>
      </c>
      <c r="B336" s="157" t="s">
        <v>948</v>
      </c>
      <c r="C336" s="135" t="s">
        <v>284</v>
      </c>
      <c r="D336" s="139" t="s">
        <v>917</v>
      </c>
      <c r="E336" s="139" t="s">
        <v>917</v>
      </c>
      <c r="F336" s="139" t="s">
        <v>917</v>
      </c>
      <c r="G336" s="139" t="s">
        <v>917</v>
      </c>
      <c r="H336" s="139" t="s">
        <v>917</v>
      </c>
      <c r="I336" s="139"/>
      <c r="J336" s="139"/>
      <c r="K336" s="139" t="s">
        <v>917</v>
      </c>
      <c r="L336" s="139" t="s">
        <v>917</v>
      </c>
      <c r="M336" s="139" t="s">
        <v>917</v>
      </c>
      <c r="N336" s="139" t="s">
        <v>917</v>
      </c>
      <c r="O336" s="266"/>
    </row>
    <row r="337" spans="1:15">
      <c r="A337" s="133" t="s">
        <v>949</v>
      </c>
      <c r="B337" s="178" t="s">
        <v>933</v>
      </c>
      <c r="C337" s="135" t="s">
        <v>929</v>
      </c>
      <c r="D337" s="139" t="s">
        <v>284</v>
      </c>
      <c r="E337" s="139" t="s">
        <v>284</v>
      </c>
      <c r="F337" s="139" t="s">
        <v>284</v>
      </c>
      <c r="G337" s="139" t="s">
        <v>284</v>
      </c>
      <c r="H337" s="139" t="s">
        <v>284</v>
      </c>
      <c r="I337" s="139"/>
      <c r="J337" s="139"/>
      <c r="K337" s="139" t="s">
        <v>284</v>
      </c>
      <c r="L337" s="139" t="s">
        <v>284</v>
      </c>
      <c r="M337" s="139" t="s">
        <v>284</v>
      </c>
      <c r="N337" s="139" t="s">
        <v>284</v>
      </c>
      <c r="O337" s="266"/>
    </row>
    <row r="338" spans="1:15">
      <c r="A338" s="133" t="s">
        <v>950</v>
      </c>
      <c r="B338" s="178" t="s">
        <v>941</v>
      </c>
      <c r="C338" s="135" t="s">
        <v>42</v>
      </c>
      <c r="D338" s="139" t="s">
        <v>284</v>
      </c>
      <c r="E338" s="139" t="s">
        <v>284</v>
      </c>
      <c r="F338" s="139" t="s">
        <v>284</v>
      </c>
      <c r="G338" s="139" t="s">
        <v>284</v>
      </c>
      <c r="H338" s="139" t="s">
        <v>284</v>
      </c>
      <c r="I338" s="139"/>
      <c r="J338" s="139"/>
      <c r="K338" s="139" t="s">
        <v>284</v>
      </c>
      <c r="L338" s="139" t="s">
        <v>284</v>
      </c>
      <c r="M338" s="139" t="s">
        <v>284</v>
      </c>
      <c r="N338" s="139" t="s">
        <v>284</v>
      </c>
      <c r="O338" s="266"/>
    </row>
    <row r="339" spans="1:15">
      <c r="A339" s="133" t="s">
        <v>951</v>
      </c>
      <c r="B339" s="178" t="s">
        <v>935</v>
      </c>
      <c r="C339" s="135" t="s">
        <v>936</v>
      </c>
      <c r="D339" s="139" t="s">
        <v>284</v>
      </c>
      <c r="E339" s="139" t="s">
        <v>284</v>
      </c>
      <c r="F339" s="139" t="s">
        <v>284</v>
      </c>
      <c r="G339" s="139" t="s">
        <v>284</v>
      </c>
      <c r="H339" s="139" t="s">
        <v>284</v>
      </c>
      <c r="I339" s="139"/>
      <c r="J339" s="139"/>
      <c r="K339" s="139" t="s">
        <v>284</v>
      </c>
      <c r="L339" s="139" t="s">
        <v>284</v>
      </c>
      <c r="M339" s="139" t="s">
        <v>284</v>
      </c>
      <c r="N339" s="139" t="s">
        <v>284</v>
      </c>
      <c r="O339" s="266"/>
    </row>
    <row r="340" spans="1:15">
      <c r="A340" s="207" t="s">
        <v>952</v>
      </c>
      <c r="B340" s="208" t="s">
        <v>953</v>
      </c>
      <c r="C340" s="209" t="s">
        <v>284</v>
      </c>
      <c r="D340" s="222" t="s">
        <v>917</v>
      </c>
      <c r="E340" s="230" t="s">
        <v>917</v>
      </c>
      <c r="F340" s="230" t="s">
        <v>917</v>
      </c>
      <c r="G340" s="230" t="s">
        <v>917</v>
      </c>
      <c r="H340" s="230" t="s">
        <v>917</v>
      </c>
      <c r="I340" s="230"/>
      <c r="J340" s="230"/>
      <c r="K340" s="230" t="s">
        <v>917</v>
      </c>
      <c r="L340" s="230" t="s">
        <v>917</v>
      </c>
      <c r="M340" s="230" t="s">
        <v>917</v>
      </c>
      <c r="N340" s="230" t="s">
        <v>917</v>
      </c>
      <c r="O340" s="265"/>
    </row>
    <row r="341" spans="1:15" ht="31.5">
      <c r="A341" s="133" t="s">
        <v>954</v>
      </c>
      <c r="B341" s="157" t="s">
        <v>955</v>
      </c>
      <c r="C341" s="135" t="s">
        <v>929</v>
      </c>
      <c r="D341" s="139">
        <v>75.447000000000003</v>
      </c>
      <c r="E341" s="139">
        <v>75.147000000000006</v>
      </c>
      <c r="F341" s="154">
        <v>76.007000000000005</v>
      </c>
      <c r="G341" s="154">
        <f>G343+G344</f>
        <v>40.584000000000003</v>
      </c>
      <c r="H341" s="154">
        <f>H343+H344</f>
        <v>40.518000000000001</v>
      </c>
      <c r="I341" s="154">
        <f>I343+I344</f>
        <v>56.593000000000004</v>
      </c>
      <c r="J341" s="154">
        <f>J343+J344</f>
        <v>76.7</v>
      </c>
      <c r="K341" s="154">
        <v>76.007000000000005</v>
      </c>
      <c r="L341" s="154">
        <v>76.007000000000005</v>
      </c>
      <c r="M341" s="141">
        <f t="shared" ref="M341:M351" si="137">J341-F341</f>
        <v>0.69299999999999784</v>
      </c>
      <c r="N341" s="142">
        <f t="shared" ref="N341:N351" si="138">M341/F341</f>
        <v>9.1175812754088151E-3</v>
      </c>
      <c r="O341" s="252" t="s">
        <v>385</v>
      </c>
    </row>
    <row r="342" spans="1:15" ht="31.5">
      <c r="A342" s="133" t="s">
        <v>956</v>
      </c>
      <c r="B342" s="178" t="s">
        <v>957</v>
      </c>
      <c r="C342" s="135" t="s">
        <v>929</v>
      </c>
      <c r="D342" s="139">
        <v>0</v>
      </c>
      <c r="E342" s="139">
        <v>0</v>
      </c>
      <c r="F342" s="139">
        <v>0</v>
      </c>
      <c r="G342" s="139">
        <v>0</v>
      </c>
      <c r="H342" s="139">
        <v>0</v>
      </c>
      <c r="I342" s="139">
        <v>0</v>
      </c>
      <c r="J342" s="139">
        <v>0</v>
      </c>
      <c r="K342" s="139">
        <v>0</v>
      </c>
      <c r="L342" s="139">
        <v>0</v>
      </c>
      <c r="M342" s="141">
        <f t="shared" si="137"/>
        <v>0</v>
      </c>
      <c r="N342" s="142"/>
      <c r="O342" s="252" t="s">
        <v>385</v>
      </c>
    </row>
    <row r="343" spans="1:15">
      <c r="A343" s="133" t="s">
        <v>958</v>
      </c>
      <c r="B343" s="134" t="s">
        <v>959</v>
      </c>
      <c r="C343" s="135" t="s">
        <v>929</v>
      </c>
      <c r="D343" s="139">
        <f>2.473+0.073</f>
        <v>2.5459999999999998</v>
      </c>
      <c r="E343" s="139">
        <f>2.575+0.303</f>
        <v>2.8780000000000001</v>
      </c>
      <c r="F343" s="139">
        <f t="shared" ref="F343:J343" si="139">2.575+0.405</f>
        <v>2.9800000000000004</v>
      </c>
      <c r="G343" s="139">
        <f t="shared" si="139"/>
        <v>2.9800000000000004</v>
      </c>
      <c r="H343" s="139">
        <f t="shared" si="139"/>
        <v>2.9800000000000004</v>
      </c>
      <c r="I343" s="139">
        <f t="shared" si="139"/>
        <v>2.9800000000000004</v>
      </c>
      <c r="J343" s="139">
        <f>2.475+0.397</f>
        <v>2.8719999999999999</v>
      </c>
      <c r="K343" s="139">
        <f t="shared" ref="K343:L343" si="140">2.575+0.405</f>
        <v>2.9800000000000004</v>
      </c>
      <c r="L343" s="139">
        <f t="shared" si="140"/>
        <v>2.9800000000000004</v>
      </c>
      <c r="M343" s="141">
        <f t="shared" si="137"/>
        <v>-0.10800000000000054</v>
      </c>
      <c r="N343" s="142">
        <f t="shared" si="138"/>
        <v>-3.6241610738255207E-2</v>
      </c>
      <c r="O343" s="252" t="s">
        <v>385</v>
      </c>
    </row>
    <row r="344" spans="1:15">
      <c r="A344" s="133" t="s">
        <v>960</v>
      </c>
      <c r="B344" s="134" t="s">
        <v>961</v>
      </c>
      <c r="C344" s="135" t="s">
        <v>929</v>
      </c>
      <c r="D344" s="139">
        <f>D341-D343</f>
        <v>72.900999999999996</v>
      </c>
      <c r="E344" s="139">
        <f t="shared" ref="E344:F344" si="141">E341-E343</f>
        <v>72.269000000000005</v>
      </c>
      <c r="F344" s="139">
        <f t="shared" si="141"/>
        <v>73.027000000000001</v>
      </c>
      <c r="G344" s="139">
        <v>37.603999999999999</v>
      </c>
      <c r="H344" s="139">
        <v>37.537999999999997</v>
      </c>
      <c r="I344" s="139">
        <v>53.613</v>
      </c>
      <c r="J344" s="139">
        <v>73.828000000000003</v>
      </c>
      <c r="K344" s="139">
        <f t="shared" ref="K344:L344" si="142">K341-K343</f>
        <v>73.027000000000001</v>
      </c>
      <c r="L344" s="139">
        <f t="shared" si="142"/>
        <v>73.027000000000001</v>
      </c>
      <c r="M344" s="141">
        <f t="shared" si="137"/>
        <v>0.80100000000000193</v>
      </c>
      <c r="N344" s="142">
        <f t="shared" si="138"/>
        <v>1.0968545880290878E-2</v>
      </c>
      <c r="O344" s="252" t="s">
        <v>385</v>
      </c>
    </row>
    <row r="345" spans="1:15" ht="31.5">
      <c r="A345" s="133" t="s">
        <v>962</v>
      </c>
      <c r="B345" s="157" t="s">
        <v>963</v>
      </c>
      <c r="C345" s="135" t="s">
        <v>929</v>
      </c>
      <c r="D345" s="139">
        <v>14.342000000000001</v>
      </c>
      <c r="E345" s="139">
        <v>14.638</v>
      </c>
      <c r="F345" s="139">
        <v>12.108000000000001</v>
      </c>
      <c r="G345" s="139">
        <v>5.4489999999999998</v>
      </c>
      <c r="H345" s="139">
        <v>7.7359999999999998</v>
      </c>
      <c r="I345" s="139">
        <v>7.7240000000000002</v>
      </c>
      <c r="J345" s="139">
        <v>12.651999999999999</v>
      </c>
      <c r="K345" s="139">
        <v>11.108000000000001</v>
      </c>
      <c r="L345" s="139">
        <v>12.108000000000001</v>
      </c>
      <c r="M345" s="141">
        <f t="shared" si="137"/>
        <v>0.54399999999999871</v>
      </c>
      <c r="N345" s="142">
        <f t="shared" si="138"/>
        <v>4.4928972580112213E-2</v>
      </c>
      <c r="O345" s="252" t="s">
        <v>385</v>
      </c>
    </row>
    <row r="346" spans="1:15">
      <c r="A346" s="133" t="s">
        <v>964</v>
      </c>
      <c r="B346" s="157" t="s">
        <v>965</v>
      </c>
      <c r="C346" s="135" t="s">
        <v>42</v>
      </c>
      <c r="D346" s="139">
        <f t="shared" ref="D346:L346" si="143">D348+D349</f>
        <v>12.189</v>
      </c>
      <c r="E346" s="139">
        <f t="shared" si="143"/>
        <v>12.135</v>
      </c>
      <c r="F346" s="139">
        <f t="shared" si="143"/>
        <v>12.248999999999999</v>
      </c>
      <c r="G346" s="139">
        <f t="shared" si="143"/>
        <v>12.248999999999999</v>
      </c>
      <c r="H346" s="139">
        <f t="shared" si="143"/>
        <v>12.248999999999999</v>
      </c>
      <c r="I346" s="139">
        <v>12.249000000000001</v>
      </c>
      <c r="J346" s="154">
        <f t="shared" ref="J346" si="144">J348+J349</f>
        <v>12.253</v>
      </c>
      <c r="K346" s="139">
        <f t="shared" si="143"/>
        <v>12.248999999999999</v>
      </c>
      <c r="L346" s="139">
        <f t="shared" si="143"/>
        <v>12.248999999999999</v>
      </c>
      <c r="M346" s="141">
        <f t="shared" si="137"/>
        <v>4.0000000000013358E-3</v>
      </c>
      <c r="N346" s="142">
        <f t="shared" si="138"/>
        <v>3.2655726998133205E-4</v>
      </c>
      <c r="O346" s="252" t="s">
        <v>385</v>
      </c>
    </row>
    <row r="347" spans="1:15" ht="31.5">
      <c r="A347" s="133" t="s">
        <v>966</v>
      </c>
      <c r="B347" s="178" t="s">
        <v>967</v>
      </c>
      <c r="C347" s="135" t="s">
        <v>42</v>
      </c>
      <c r="D347" s="139">
        <v>0</v>
      </c>
      <c r="E347" s="139">
        <v>0</v>
      </c>
      <c r="F347" s="139">
        <v>0</v>
      </c>
      <c r="G347" s="139">
        <v>0</v>
      </c>
      <c r="H347" s="139">
        <v>0</v>
      </c>
      <c r="I347" s="139">
        <v>0</v>
      </c>
      <c r="J347" s="139">
        <v>0</v>
      </c>
      <c r="K347" s="139">
        <v>0</v>
      </c>
      <c r="L347" s="139">
        <v>0</v>
      </c>
      <c r="M347" s="141">
        <f t="shared" si="137"/>
        <v>0</v>
      </c>
      <c r="N347" s="142"/>
      <c r="O347" s="252" t="s">
        <v>385</v>
      </c>
    </row>
    <row r="348" spans="1:15">
      <c r="A348" s="133" t="s">
        <v>968</v>
      </c>
      <c r="B348" s="134" t="s">
        <v>959</v>
      </c>
      <c r="C348" s="135" t="s">
        <v>42</v>
      </c>
      <c r="D348" s="139">
        <f>0.062+0.414</f>
        <v>0.47599999999999998</v>
      </c>
      <c r="E348" s="139">
        <f>0.042+0.414</f>
        <v>0.45599999999999996</v>
      </c>
      <c r="F348" s="139">
        <v>0.46600000000000003</v>
      </c>
      <c r="G348" s="139">
        <v>0.46600000000000003</v>
      </c>
      <c r="H348" s="139">
        <v>0.46600000000000003</v>
      </c>
      <c r="I348" s="139">
        <v>0.46600000000000003</v>
      </c>
      <c r="J348" s="139">
        <v>0.46500000000000002</v>
      </c>
      <c r="K348" s="139">
        <v>0.46600000000000003</v>
      </c>
      <c r="L348" s="139">
        <v>0.46600000000000003</v>
      </c>
      <c r="M348" s="141">
        <f t="shared" si="137"/>
        <v>-1.0000000000000009E-3</v>
      </c>
      <c r="N348" s="142">
        <f t="shared" si="138"/>
        <v>-2.1459227467811176E-3</v>
      </c>
      <c r="O348" s="252" t="s">
        <v>385</v>
      </c>
    </row>
    <row r="349" spans="1:15">
      <c r="A349" s="133" t="s">
        <v>969</v>
      </c>
      <c r="B349" s="134" t="s">
        <v>961</v>
      </c>
      <c r="C349" s="135" t="s">
        <v>42</v>
      </c>
      <c r="D349" s="139">
        <v>11.712999999999999</v>
      </c>
      <c r="E349" s="154">
        <v>11.679</v>
      </c>
      <c r="F349" s="139">
        <v>11.782999999999999</v>
      </c>
      <c r="G349" s="139">
        <v>11.782999999999999</v>
      </c>
      <c r="H349" s="139">
        <v>11.782999999999999</v>
      </c>
      <c r="I349" s="139">
        <v>11.782999999999999</v>
      </c>
      <c r="J349" s="139">
        <v>11.788</v>
      </c>
      <c r="K349" s="139">
        <v>11.782999999999999</v>
      </c>
      <c r="L349" s="139">
        <v>11.782999999999999</v>
      </c>
      <c r="M349" s="141">
        <f t="shared" si="137"/>
        <v>5.0000000000007816E-3</v>
      </c>
      <c r="N349" s="142">
        <f t="shared" si="138"/>
        <v>4.2434015106516016E-4</v>
      </c>
      <c r="O349" s="252" t="s">
        <v>385</v>
      </c>
    </row>
    <row r="350" spans="1:15" ht="31.5">
      <c r="A350" s="133" t="s">
        <v>970</v>
      </c>
      <c r="B350" s="157" t="s">
        <v>971</v>
      </c>
      <c r="C350" s="135" t="s">
        <v>972</v>
      </c>
      <c r="D350" s="139">
        <v>2086.58</v>
      </c>
      <c r="E350" s="139">
        <v>2086.58</v>
      </c>
      <c r="F350" s="139">
        <v>2086.58</v>
      </c>
      <c r="G350" s="139">
        <v>2086.58</v>
      </c>
      <c r="H350" s="139">
        <v>2086.58</v>
      </c>
      <c r="I350" s="139">
        <v>2086.58</v>
      </c>
      <c r="J350" s="139">
        <v>2092.1799999999998</v>
      </c>
      <c r="K350" s="139">
        <v>2102.13</v>
      </c>
      <c r="L350" s="139">
        <v>2102.13</v>
      </c>
      <c r="M350" s="141">
        <f t="shared" si="137"/>
        <v>5.5999999999999091</v>
      </c>
      <c r="N350" s="142">
        <f t="shared" si="138"/>
        <v>2.6838175387475724E-3</v>
      </c>
      <c r="O350" s="252" t="s">
        <v>385</v>
      </c>
    </row>
    <row r="351" spans="1:15" ht="31.5">
      <c r="A351" s="133" t="s">
        <v>973</v>
      </c>
      <c r="B351" s="157" t="s">
        <v>1129</v>
      </c>
      <c r="C351" s="135" t="s">
        <v>476</v>
      </c>
      <c r="D351" s="139">
        <f>D30-D65-D58</f>
        <v>63.34</v>
      </c>
      <c r="E351" s="139">
        <f t="shared" ref="E351:L351" si="145">E30-E65-E58</f>
        <v>77.431999999999988</v>
      </c>
      <c r="F351" s="139">
        <f t="shared" si="145"/>
        <v>86.65</v>
      </c>
      <c r="G351" s="139">
        <f t="shared" si="145"/>
        <v>42.815000000000005</v>
      </c>
      <c r="H351" s="139">
        <f t="shared" si="145"/>
        <v>39.951000000000008</v>
      </c>
      <c r="I351" s="139">
        <f t="shared" ref="I351:J351" si="146">I30-I65-I58</f>
        <v>62.731000000000002</v>
      </c>
      <c r="J351" s="139">
        <f t="shared" si="146"/>
        <v>82.201000000000008</v>
      </c>
      <c r="K351" s="139">
        <f t="shared" si="145"/>
        <v>90.340999999999994</v>
      </c>
      <c r="L351" s="139">
        <f t="shared" si="145"/>
        <v>90.340999999999994</v>
      </c>
      <c r="M351" s="141">
        <f t="shared" si="137"/>
        <v>-4.4489999999999981</v>
      </c>
      <c r="N351" s="142">
        <f t="shared" si="138"/>
        <v>-5.1344489324870145E-2</v>
      </c>
      <c r="O351" s="252" t="s">
        <v>385</v>
      </c>
    </row>
    <row r="352" spans="1:15">
      <c r="A352" s="219" t="s">
        <v>974</v>
      </c>
      <c r="B352" s="220" t="s">
        <v>975</v>
      </c>
      <c r="C352" s="221" t="s">
        <v>284</v>
      </c>
      <c r="D352" s="222" t="s">
        <v>917</v>
      </c>
      <c r="E352" s="222" t="s">
        <v>917</v>
      </c>
      <c r="F352" s="222" t="s">
        <v>917</v>
      </c>
      <c r="G352" s="222" t="s">
        <v>917</v>
      </c>
      <c r="H352" s="222" t="s">
        <v>917</v>
      </c>
      <c r="I352" s="222"/>
      <c r="J352" s="222"/>
      <c r="K352" s="222" t="s">
        <v>917</v>
      </c>
      <c r="L352" s="222" t="s">
        <v>917</v>
      </c>
      <c r="M352" s="222"/>
      <c r="N352" s="222"/>
      <c r="O352" s="231"/>
    </row>
    <row r="353" spans="1:15">
      <c r="A353" s="133" t="s">
        <v>976</v>
      </c>
      <c r="B353" s="157" t="s">
        <v>977</v>
      </c>
      <c r="C353" s="135" t="s">
        <v>929</v>
      </c>
      <c r="D353" s="139" t="s">
        <v>284</v>
      </c>
      <c r="E353" s="139" t="s">
        <v>284</v>
      </c>
      <c r="F353" s="139" t="s">
        <v>284</v>
      </c>
      <c r="G353" s="139" t="s">
        <v>284</v>
      </c>
      <c r="H353" s="139" t="s">
        <v>284</v>
      </c>
      <c r="I353" s="139" t="s">
        <v>284</v>
      </c>
      <c r="J353" s="139" t="s">
        <v>284</v>
      </c>
      <c r="K353" s="139" t="s">
        <v>284</v>
      </c>
      <c r="L353" s="139" t="s">
        <v>284</v>
      </c>
      <c r="M353" s="139"/>
      <c r="N353" s="139"/>
      <c r="O353" s="266"/>
    </row>
    <row r="354" spans="1:15">
      <c r="A354" s="133" t="s">
        <v>978</v>
      </c>
      <c r="B354" s="157" t="s">
        <v>979</v>
      </c>
      <c r="C354" s="135" t="s">
        <v>922</v>
      </c>
      <c r="D354" s="139" t="s">
        <v>284</v>
      </c>
      <c r="E354" s="139" t="s">
        <v>284</v>
      </c>
      <c r="F354" s="139" t="s">
        <v>284</v>
      </c>
      <c r="G354" s="139" t="s">
        <v>284</v>
      </c>
      <c r="H354" s="139" t="s">
        <v>284</v>
      </c>
      <c r="I354" s="139" t="s">
        <v>284</v>
      </c>
      <c r="J354" s="139" t="s">
        <v>284</v>
      </c>
      <c r="K354" s="139" t="s">
        <v>284</v>
      </c>
      <c r="L354" s="139" t="s">
        <v>284</v>
      </c>
      <c r="M354" s="139"/>
      <c r="N354" s="139"/>
      <c r="O354" s="266"/>
    </row>
    <row r="355" spans="1:15" ht="47.25">
      <c r="A355" s="133" t="s">
        <v>980</v>
      </c>
      <c r="B355" s="157" t="s">
        <v>981</v>
      </c>
      <c r="C355" s="135" t="s">
        <v>476</v>
      </c>
      <c r="D355" s="139" t="s">
        <v>284</v>
      </c>
      <c r="E355" s="139" t="s">
        <v>284</v>
      </c>
      <c r="F355" s="139" t="s">
        <v>284</v>
      </c>
      <c r="G355" s="139" t="s">
        <v>284</v>
      </c>
      <c r="H355" s="139" t="s">
        <v>284</v>
      </c>
      <c r="I355" s="139" t="s">
        <v>284</v>
      </c>
      <c r="J355" s="139" t="s">
        <v>284</v>
      </c>
      <c r="K355" s="139" t="s">
        <v>284</v>
      </c>
      <c r="L355" s="139" t="s">
        <v>284</v>
      </c>
      <c r="M355" s="139"/>
      <c r="N355" s="139"/>
      <c r="O355" s="266"/>
    </row>
    <row r="356" spans="1:15" ht="31.5">
      <c r="A356" s="133" t="s">
        <v>982</v>
      </c>
      <c r="B356" s="157" t="s">
        <v>983</v>
      </c>
      <c r="C356" s="135" t="s">
        <v>476</v>
      </c>
      <c r="D356" s="139" t="s">
        <v>284</v>
      </c>
      <c r="E356" s="139" t="s">
        <v>284</v>
      </c>
      <c r="F356" s="139" t="s">
        <v>284</v>
      </c>
      <c r="G356" s="139" t="s">
        <v>284</v>
      </c>
      <c r="H356" s="139" t="s">
        <v>284</v>
      </c>
      <c r="I356" s="139" t="s">
        <v>284</v>
      </c>
      <c r="J356" s="139" t="s">
        <v>284</v>
      </c>
      <c r="K356" s="139" t="s">
        <v>284</v>
      </c>
      <c r="L356" s="139" t="s">
        <v>284</v>
      </c>
      <c r="M356" s="139"/>
      <c r="N356" s="139"/>
      <c r="O356" s="266"/>
    </row>
    <row r="357" spans="1:15">
      <c r="A357" s="219" t="s">
        <v>984</v>
      </c>
      <c r="B357" s="220" t="s">
        <v>985</v>
      </c>
      <c r="C357" s="231" t="s">
        <v>284</v>
      </c>
      <c r="D357" s="222" t="s">
        <v>917</v>
      </c>
      <c r="E357" s="222" t="s">
        <v>917</v>
      </c>
      <c r="F357" s="222" t="s">
        <v>917</v>
      </c>
      <c r="G357" s="222" t="s">
        <v>917</v>
      </c>
      <c r="H357" s="222" t="s">
        <v>917</v>
      </c>
      <c r="I357" s="222"/>
      <c r="J357" s="222"/>
      <c r="K357" s="222" t="s">
        <v>917</v>
      </c>
      <c r="L357" s="222" t="s">
        <v>917</v>
      </c>
      <c r="M357" s="222"/>
      <c r="N357" s="222"/>
      <c r="O357" s="231"/>
    </row>
    <row r="358" spans="1:15" ht="31.5">
      <c r="A358" s="133" t="s">
        <v>986</v>
      </c>
      <c r="B358" s="157" t="s">
        <v>987</v>
      </c>
      <c r="C358" s="135" t="s">
        <v>42</v>
      </c>
      <c r="D358" s="139" t="s">
        <v>284</v>
      </c>
      <c r="E358" s="139" t="s">
        <v>284</v>
      </c>
      <c r="F358" s="139" t="s">
        <v>284</v>
      </c>
      <c r="G358" s="139" t="s">
        <v>284</v>
      </c>
      <c r="H358" s="139" t="s">
        <v>284</v>
      </c>
      <c r="I358" s="139" t="s">
        <v>284</v>
      </c>
      <c r="J358" s="139" t="s">
        <v>284</v>
      </c>
      <c r="K358" s="139" t="s">
        <v>284</v>
      </c>
      <c r="L358" s="139" t="s">
        <v>284</v>
      </c>
      <c r="M358" s="139"/>
      <c r="N358" s="139"/>
      <c r="O358" s="266"/>
    </row>
    <row r="359" spans="1:15" ht="63">
      <c r="A359" s="133" t="s">
        <v>988</v>
      </c>
      <c r="B359" s="178" t="s">
        <v>989</v>
      </c>
      <c r="C359" s="135" t="s">
        <v>42</v>
      </c>
      <c r="D359" s="139" t="s">
        <v>284</v>
      </c>
      <c r="E359" s="139" t="s">
        <v>284</v>
      </c>
      <c r="F359" s="139" t="s">
        <v>284</v>
      </c>
      <c r="G359" s="139" t="s">
        <v>284</v>
      </c>
      <c r="H359" s="139" t="s">
        <v>284</v>
      </c>
      <c r="I359" s="139" t="s">
        <v>284</v>
      </c>
      <c r="J359" s="139" t="s">
        <v>284</v>
      </c>
      <c r="K359" s="139" t="s">
        <v>284</v>
      </c>
      <c r="L359" s="139" t="s">
        <v>284</v>
      </c>
      <c r="M359" s="139"/>
      <c r="N359" s="139"/>
      <c r="O359" s="266"/>
    </row>
    <row r="360" spans="1:15" ht="63">
      <c r="A360" s="133" t="s">
        <v>990</v>
      </c>
      <c r="B360" s="178" t="s">
        <v>991</v>
      </c>
      <c r="C360" s="135" t="s">
        <v>42</v>
      </c>
      <c r="D360" s="139" t="s">
        <v>284</v>
      </c>
      <c r="E360" s="139" t="s">
        <v>284</v>
      </c>
      <c r="F360" s="139" t="s">
        <v>284</v>
      </c>
      <c r="G360" s="139" t="s">
        <v>284</v>
      </c>
      <c r="H360" s="139" t="s">
        <v>284</v>
      </c>
      <c r="I360" s="139" t="s">
        <v>284</v>
      </c>
      <c r="J360" s="139" t="s">
        <v>284</v>
      </c>
      <c r="K360" s="139" t="s">
        <v>284</v>
      </c>
      <c r="L360" s="139" t="s">
        <v>284</v>
      </c>
      <c r="M360" s="139"/>
      <c r="N360" s="139"/>
      <c r="O360" s="266"/>
    </row>
    <row r="361" spans="1:15" ht="31.5">
      <c r="A361" s="133" t="s">
        <v>992</v>
      </c>
      <c r="B361" s="178" t="s">
        <v>993</v>
      </c>
      <c r="C361" s="135" t="s">
        <v>42</v>
      </c>
      <c r="D361" s="139" t="s">
        <v>284</v>
      </c>
      <c r="E361" s="139" t="s">
        <v>284</v>
      </c>
      <c r="F361" s="139" t="s">
        <v>284</v>
      </c>
      <c r="G361" s="139" t="s">
        <v>284</v>
      </c>
      <c r="H361" s="139" t="s">
        <v>284</v>
      </c>
      <c r="I361" s="139" t="s">
        <v>284</v>
      </c>
      <c r="J361" s="139" t="s">
        <v>284</v>
      </c>
      <c r="K361" s="139" t="s">
        <v>284</v>
      </c>
      <c r="L361" s="139" t="s">
        <v>284</v>
      </c>
      <c r="M361" s="139"/>
      <c r="N361" s="139"/>
      <c r="O361" s="266" t="s">
        <v>284</v>
      </c>
    </row>
    <row r="362" spans="1:15" ht="31.5">
      <c r="A362" s="133" t="s">
        <v>994</v>
      </c>
      <c r="B362" s="157" t="s">
        <v>995</v>
      </c>
      <c r="C362" s="135" t="s">
        <v>929</v>
      </c>
      <c r="D362" s="139" t="s">
        <v>284</v>
      </c>
      <c r="E362" s="139" t="s">
        <v>284</v>
      </c>
      <c r="F362" s="139" t="s">
        <v>284</v>
      </c>
      <c r="G362" s="139" t="s">
        <v>284</v>
      </c>
      <c r="H362" s="139" t="s">
        <v>284</v>
      </c>
      <c r="I362" s="139" t="s">
        <v>284</v>
      </c>
      <c r="J362" s="139" t="s">
        <v>284</v>
      </c>
      <c r="K362" s="139" t="s">
        <v>284</v>
      </c>
      <c r="L362" s="139" t="s">
        <v>284</v>
      </c>
      <c r="M362" s="139"/>
      <c r="N362" s="139"/>
      <c r="O362" s="266" t="s">
        <v>284</v>
      </c>
    </row>
    <row r="363" spans="1:15" ht="31.5">
      <c r="A363" s="133" t="s">
        <v>996</v>
      </c>
      <c r="B363" s="178" t="s">
        <v>997</v>
      </c>
      <c r="C363" s="135" t="s">
        <v>929</v>
      </c>
      <c r="D363" s="139" t="s">
        <v>284</v>
      </c>
      <c r="E363" s="139" t="s">
        <v>284</v>
      </c>
      <c r="F363" s="139" t="s">
        <v>284</v>
      </c>
      <c r="G363" s="139" t="s">
        <v>284</v>
      </c>
      <c r="H363" s="139" t="s">
        <v>284</v>
      </c>
      <c r="I363" s="139" t="s">
        <v>284</v>
      </c>
      <c r="J363" s="139" t="s">
        <v>284</v>
      </c>
      <c r="K363" s="139" t="s">
        <v>284</v>
      </c>
      <c r="L363" s="139" t="s">
        <v>284</v>
      </c>
      <c r="M363" s="139"/>
      <c r="N363" s="139"/>
      <c r="O363" s="266" t="s">
        <v>284</v>
      </c>
    </row>
    <row r="364" spans="1:15">
      <c r="A364" s="133" t="s">
        <v>998</v>
      </c>
      <c r="B364" s="178" t="s">
        <v>999</v>
      </c>
      <c r="C364" s="135" t="s">
        <v>929</v>
      </c>
      <c r="D364" s="139" t="s">
        <v>284</v>
      </c>
      <c r="E364" s="139" t="s">
        <v>284</v>
      </c>
      <c r="F364" s="139" t="s">
        <v>284</v>
      </c>
      <c r="G364" s="139" t="s">
        <v>284</v>
      </c>
      <c r="H364" s="139" t="s">
        <v>284</v>
      </c>
      <c r="I364" s="139" t="s">
        <v>284</v>
      </c>
      <c r="J364" s="139" t="s">
        <v>284</v>
      </c>
      <c r="K364" s="139" t="s">
        <v>284</v>
      </c>
      <c r="L364" s="139" t="s">
        <v>284</v>
      </c>
      <c r="M364" s="139"/>
      <c r="N364" s="139"/>
      <c r="O364" s="266" t="s">
        <v>284</v>
      </c>
    </row>
    <row r="365" spans="1:15" ht="31.5">
      <c r="A365" s="133" t="s">
        <v>1000</v>
      </c>
      <c r="B365" s="157" t="s">
        <v>1001</v>
      </c>
      <c r="C365" s="135" t="s">
        <v>476</v>
      </c>
      <c r="D365" s="139" t="s">
        <v>284</v>
      </c>
      <c r="E365" s="139" t="s">
        <v>284</v>
      </c>
      <c r="F365" s="139" t="s">
        <v>284</v>
      </c>
      <c r="G365" s="139" t="s">
        <v>284</v>
      </c>
      <c r="H365" s="139" t="s">
        <v>284</v>
      </c>
      <c r="I365" s="139" t="s">
        <v>284</v>
      </c>
      <c r="J365" s="139" t="s">
        <v>284</v>
      </c>
      <c r="K365" s="139" t="s">
        <v>284</v>
      </c>
      <c r="L365" s="139" t="s">
        <v>284</v>
      </c>
      <c r="M365" s="139"/>
      <c r="N365" s="139"/>
      <c r="O365" s="266" t="s">
        <v>284</v>
      </c>
    </row>
    <row r="366" spans="1:15">
      <c r="A366" s="133" t="s">
        <v>1002</v>
      </c>
      <c r="B366" s="178" t="s">
        <v>1003</v>
      </c>
      <c r="C366" s="135" t="s">
        <v>476</v>
      </c>
      <c r="D366" s="139" t="s">
        <v>284</v>
      </c>
      <c r="E366" s="139" t="s">
        <v>284</v>
      </c>
      <c r="F366" s="139" t="s">
        <v>284</v>
      </c>
      <c r="G366" s="139" t="s">
        <v>284</v>
      </c>
      <c r="H366" s="139" t="s">
        <v>284</v>
      </c>
      <c r="I366" s="139" t="s">
        <v>284</v>
      </c>
      <c r="J366" s="139" t="s">
        <v>284</v>
      </c>
      <c r="K366" s="139" t="s">
        <v>284</v>
      </c>
      <c r="L366" s="139" t="s">
        <v>284</v>
      </c>
      <c r="M366" s="139"/>
      <c r="N366" s="139"/>
      <c r="O366" s="266" t="s">
        <v>284</v>
      </c>
    </row>
    <row r="367" spans="1:15">
      <c r="A367" s="133" t="s">
        <v>1004</v>
      </c>
      <c r="B367" s="178" t="s">
        <v>499</v>
      </c>
      <c r="C367" s="135" t="s">
        <v>476</v>
      </c>
      <c r="D367" s="139" t="s">
        <v>284</v>
      </c>
      <c r="E367" s="139" t="s">
        <v>284</v>
      </c>
      <c r="F367" s="139" t="s">
        <v>284</v>
      </c>
      <c r="G367" s="139" t="s">
        <v>284</v>
      </c>
      <c r="H367" s="139" t="s">
        <v>284</v>
      </c>
      <c r="I367" s="139" t="s">
        <v>284</v>
      </c>
      <c r="J367" s="139" t="s">
        <v>284</v>
      </c>
      <c r="K367" s="139" t="s">
        <v>284</v>
      </c>
      <c r="L367" s="139" t="s">
        <v>284</v>
      </c>
      <c r="M367" s="139"/>
      <c r="N367" s="139"/>
      <c r="O367" s="266" t="s">
        <v>284</v>
      </c>
    </row>
    <row r="368" spans="1:15" ht="16.5" thickBot="1">
      <c r="A368" s="232" t="s">
        <v>1005</v>
      </c>
      <c r="B368" s="233" t="s">
        <v>1006</v>
      </c>
      <c r="C368" s="234" t="s">
        <v>1007</v>
      </c>
      <c r="D368" s="235">
        <v>98</v>
      </c>
      <c r="E368" s="235">
        <v>105</v>
      </c>
      <c r="F368" s="235"/>
      <c r="G368" s="235">
        <v>106</v>
      </c>
      <c r="H368" s="235">
        <v>109</v>
      </c>
      <c r="I368" s="235">
        <v>106</v>
      </c>
      <c r="J368" s="235"/>
      <c r="K368" s="236">
        <f>F368</f>
        <v>0</v>
      </c>
      <c r="L368" s="236">
        <f t="shared" ref="L368" si="147">H368</f>
        <v>109</v>
      </c>
      <c r="M368" s="274"/>
      <c r="N368" s="275"/>
      <c r="O368" s="267"/>
    </row>
    <row r="369" spans="1:15">
      <c r="A369" s="581" t="s">
        <v>1008</v>
      </c>
      <c r="B369" s="582"/>
      <c r="C369" s="582"/>
      <c r="D369" s="582"/>
      <c r="E369" s="582"/>
      <c r="F369" s="582"/>
      <c r="G369" s="582"/>
      <c r="H369" s="582"/>
      <c r="I369" s="582"/>
      <c r="J369" s="582"/>
      <c r="K369" s="582"/>
      <c r="L369" s="582"/>
      <c r="M369" s="582"/>
      <c r="N369" s="582"/>
      <c r="O369" s="583"/>
    </row>
    <row r="370" spans="1:15" ht="16.5" thickBot="1">
      <c r="A370" s="581"/>
      <c r="B370" s="582"/>
      <c r="C370" s="582"/>
      <c r="D370" s="582"/>
      <c r="E370" s="582"/>
      <c r="F370" s="582"/>
      <c r="G370" s="582"/>
      <c r="H370" s="582"/>
      <c r="I370" s="582"/>
      <c r="J370" s="582"/>
      <c r="K370" s="582"/>
      <c r="L370" s="582"/>
      <c r="M370" s="582"/>
      <c r="N370" s="582"/>
      <c r="O370" s="583"/>
    </row>
    <row r="371" spans="1:15" ht="78.75" customHeight="1">
      <c r="A371" s="584" t="s">
        <v>456</v>
      </c>
      <c r="B371" s="586" t="s">
        <v>457</v>
      </c>
      <c r="C371" s="588" t="s">
        <v>458</v>
      </c>
      <c r="D371" s="176" t="s">
        <v>459</v>
      </c>
      <c r="E371" s="177" t="s">
        <v>460</v>
      </c>
      <c r="F371" s="593" t="s">
        <v>461</v>
      </c>
      <c r="G371" s="594"/>
      <c r="H371" s="594"/>
      <c r="I371" s="594"/>
      <c r="J371" s="595"/>
      <c r="K371" s="586" t="s">
        <v>461</v>
      </c>
      <c r="L371" s="586"/>
      <c r="M371" s="590" t="s">
        <v>462</v>
      </c>
      <c r="N371" s="590"/>
      <c r="O371" s="591" t="s">
        <v>25</v>
      </c>
    </row>
    <row r="372" spans="1:15" ht="77.25">
      <c r="A372" s="585"/>
      <c r="B372" s="587"/>
      <c r="C372" s="589"/>
      <c r="D372" s="180" t="s">
        <v>7</v>
      </c>
      <c r="E372" s="180" t="s">
        <v>7</v>
      </c>
      <c r="F372" s="128" t="s">
        <v>1127</v>
      </c>
      <c r="G372" s="128" t="s">
        <v>463</v>
      </c>
      <c r="H372" s="128" t="s">
        <v>464</v>
      </c>
      <c r="I372" s="128" t="s">
        <v>1105</v>
      </c>
      <c r="J372" s="128" t="s">
        <v>1130</v>
      </c>
      <c r="K372" s="181" t="s">
        <v>6</v>
      </c>
      <c r="L372" s="181" t="s">
        <v>466</v>
      </c>
      <c r="M372" s="128" t="s">
        <v>467</v>
      </c>
      <c r="N372" s="128" t="s">
        <v>468</v>
      </c>
      <c r="O372" s="592"/>
    </row>
    <row r="373" spans="1:15" ht="16.5" thickBot="1">
      <c r="A373" s="182">
        <v>1</v>
      </c>
      <c r="B373" s="183">
        <v>2</v>
      </c>
      <c r="C373" s="184">
        <v>3</v>
      </c>
      <c r="D373" s="185">
        <v>5</v>
      </c>
      <c r="E373" s="185">
        <v>6</v>
      </c>
      <c r="F373" s="185">
        <v>4</v>
      </c>
      <c r="G373" s="185">
        <v>4</v>
      </c>
      <c r="H373" s="185">
        <v>5</v>
      </c>
      <c r="I373" s="185"/>
      <c r="J373" s="185"/>
      <c r="K373" s="185">
        <v>9</v>
      </c>
      <c r="L373" s="185">
        <v>10</v>
      </c>
      <c r="M373" s="185">
        <v>6</v>
      </c>
      <c r="N373" s="185">
        <v>7</v>
      </c>
      <c r="O373" s="268">
        <v>8</v>
      </c>
    </row>
    <row r="374" spans="1:15">
      <c r="A374" s="596" t="s">
        <v>1009</v>
      </c>
      <c r="B374" s="597"/>
      <c r="C374" s="152" t="s">
        <v>476</v>
      </c>
      <c r="D374" s="186">
        <f>D375+D432</f>
        <v>11.025499999999999</v>
      </c>
      <c r="E374" s="186">
        <f t="shared" ref="E374:L374" si="148">E375+E432</f>
        <v>1.379</v>
      </c>
      <c r="F374" s="186">
        <f t="shared" si="148"/>
        <v>16.233999999999998</v>
      </c>
      <c r="G374" s="186">
        <f t="shared" si="148"/>
        <v>8.3789999999999996</v>
      </c>
      <c r="H374" s="186">
        <f t="shared" si="148"/>
        <v>2.899</v>
      </c>
      <c r="I374" s="186">
        <f t="shared" ref="I374:J374" si="149">I375+I432</f>
        <v>10.402000000000001</v>
      </c>
      <c r="J374" s="186">
        <f t="shared" si="149"/>
        <v>16.253</v>
      </c>
      <c r="K374" s="186">
        <f t="shared" si="148"/>
        <v>13.34</v>
      </c>
      <c r="L374" s="186">
        <f t="shared" si="148"/>
        <v>13.34</v>
      </c>
      <c r="M374" s="141">
        <f t="shared" ref="M374:M377" si="150">J374-F374</f>
        <v>1.9000000000001904E-2</v>
      </c>
      <c r="N374" s="142">
        <f t="shared" ref="N374:N377" si="151">M374/F374</f>
        <v>1.170383146482808E-3</v>
      </c>
      <c r="O374" s="252" t="s">
        <v>385</v>
      </c>
    </row>
    <row r="375" spans="1:15">
      <c r="A375" s="636" t="s">
        <v>474</v>
      </c>
      <c r="B375" s="642" t="s">
        <v>1010</v>
      </c>
      <c r="C375" s="637" t="s">
        <v>476</v>
      </c>
      <c r="D375" s="638">
        <f>D376+D400+D428+D429</f>
        <v>11.025499999999999</v>
      </c>
      <c r="E375" s="638">
        <f t="shared" ref="E375:L375" si="152">E376+E400+E428+E429</f>
        <v>1.379</v>
      </c>
      <c r="F375" s="638">
        <f t="shared" si="152"/>
        <v>16.233999999999998</v>
      </c>
      <c r="G375" s="638">
        <f t="shared" si="152"/>
        <v>8.3789999999999996</v>
      </c>
      <c r="H375" s="638">
        <f t="shared" si="152"/>
        <v>2.899</v>
      </c>
      <c r="I375" s="638">
        <f t="shared" ref="I375:J375" si="153">I376+I400+I428+I429</f>
        <v>10.402000000000001</v>
      </c>
      <c r="J375" s="638">
        <f t="shared" si="153"/>
        <v>16.253</v>
      </c>
      <c r="K375" s="638">
        <f t="shared" si="152"/>
        <v>13.34</v>
      </c>
      <c r="L375" s="638">
        <f t="shared" si="152"/>
        <v>13.34</v>
      </c>
      <c r="M375" s="639">
        <f t="shared" si="150"/>
        <v>1.9000000000001904E-2</v>
      </c>
      <c r="N375" s="640">
        <f t="shared" si="151"/>
        <v>1.170383146482808E-3</v>
      </c>
      <c r="O375" s="641" t="s">
        <v>385</v>
      </c>
    </row>
    <row r="376" spans="1:15">
      <c r="A376" s="650" t="s">
        <v>477</v>
      </c>
      <c r="B376" s="651" t="s">
        <v>1011</v>
      </c>
      <c r="C376" s="652" t="s">
        <v>476</v>
      </c>
      <c r="D376" s="653">
        <f>D377+D395+D399</f>
        <v>3.68</v>
      </c>
      <c r="E376" s="653">
        <f t="shared" ref="E376:L376" si="154">E377+E395+E399</f>
        <v>0</v>
      </c>
      <c r="F376" s="653">
        <f t="shared" si="154"/>
        <v>11.103999999999999</v>
      </c>
      <c r="G376" s="653">
        <f t="shared" si="154"/>
        <v>5.08</v>
      </c>
      <c r="H376" s="653">
        <f t="shared" si="154"/>
        <v>0.49</v>
      </c>
      <c r="I376" s="653">
        <f t="shared" ref="I376:J376" si="155">I377+I395+I399</f>
        <v>5.7670000000000003</v>
      </c>
      <c r="J376" s="653">
        <f t="shared" si="155"/>
        <v>11.653</v>
      </c>
      <c r="K376" s="653">
        <f t="shared" si="154"/>
        <v>4.8609999999999998</v>
      </c>
      <c r="L376" s="653">
        <f t="shared" si="154"/>
        <v>4.8609999999999998</v>
      </c>
      <c r="M376" s="654">
        <f t="shared" si="150"/>
        <v>0.54900000000000126</v>
      </c>
      <c r="N376" s="655">
        <f t="shared" si="151"/>
        <v>4.9441642651296948E-2</v>
      </c>
      <c r="O376" s="656" t="s">
        <v>385</v>
      </c>
    </row>
    <row r="377" spans="1:15" ht="31.5">
      <c r="A377" s="133" t="s">
        <v>479</v>
      </c>
      <c r="B377" s="178" t="s">
        <v>1012</v>
      </c>
      <c r="C377" s="135" t="s">
        <v>476</v>
      </c>
      <c r="D377" s="187">
        <f>D383</f>
        <v>3.68</v>
      </c>
      <c r="E377" s="187">
        <f t="shared" ref="E377:L377" si="156">E383</f>
        <v>0</v>
      </c>
      <c r="F377" s="187">
        <f t="shared" si="156"/>
        <v>11.103999999999999</v>
      </c>
      <c r="G377" s="187">
        <f t="shared" si="156"/>
        <v>5.08</v>
      </c>
      <c r="H377" s="187">
        <f t="shared" si="156"/>
        <v>0.49</v>
      </c>
      <c r="I377" s="187">
        <f t="shared" ref="I377:J377" si="157">I383</f>
        <v>5.7670000000000003</v>
      </c>
      <c r="J377" s="187">
        <f t="shared" si="157"/>
        <v>11.653</v>
      </c>
      <c r="K377" s="187">
        <f t="shared" si="156"/>
        <v>4.8609999999999998</v>
      </c>
      <c r="L377" s="187">
        <f t="shared" si="156"/>
        <v>4.8609999999999998</v>
      </c>
      <c r="M377" s="141">
        <f t="shared" si="150"/>
        <v>0.54900000000000126</v>
      </c>
      <c r="N377" s="142">
        <f t="shared" si="151"/>
        <v>4.9441642651296948E-2</v>
      </c>
      <c r="O377" s="252" t="s">
        <v>385</v>
      </c>
    </row>
    <row r="378" spans="1:15" ht="18.75">
      <c r="A378" s="133" t="s">
        <v>1013</v>
      </c>
      <c r="B378" s="178" t="s">
        <v>1014</v>
      </c>
      <c r="C378" s="135" t="s">
        <v>476</v>
      </c>
      <c r="D378" s="190" t="s">
        <v>284</v>
      </c>
      <c r="E378" s="191" t="s">
        <v>284</v>
      </c>
      <c r="F378" s="191" t="s">
        <v>284</v>
      </c>
      <c r="G378" s="191"/>
      <c r="H378" s="191"/>
      <c r="I378" s="191"/>
      <c r="J378" s="191"/>
      <c r="K378" s="191" t="s">
        <v>284</v>
      </c>
      <c r="L378" s="191" t="s">
        <v>284</v>
      </c>
      <c r="M378" s="191"/>
      <c r="N378" s="191"/>
      <c r="O378" s="269"/>
    </row>
    <row r="379" spans="1:15" ht="32.25">
      <c r="A379" s="133" t="s">
        <v>1015</v>
      </c>
      <c r="B379" s="157" t="s">
        <v>480</v>
      </c>
      <c r="C379" s="135" t="s">
        <v>476</v>
      </c>
      <c r="D379" s="190" t="s">
        <v>284</v>
      </c>
      <c r="E379" s="191" t="s">
        <v>284</v>
      </c>
      <c r="F379" s="191" t="s">
        <v>284</v>
      </c>
      <c r="G379" s="191"/>
      <c r="H379" s="191"/>
      <c r="I379" s="191"/>
      <c r="J379" s="191"/>
      <c r="K379" s="191" t="s">
        <v>284</v>
      </c>
      <c r="L379" s="191" t="s">
        <v>284</v>
      </c>
      <c r="M379" s="191"/>
      <c r="N379" s="191"/>
      <c r="O379" s="269"/>
    </row>
    <row r="380" spans="1:15" ht="32.25">
      <c r="A380" s="133" t="s">
        <v>1016</v>
      </c>
      <c r="B380" s="157" t="s">
        <v>482</v>
      </c>
      <c r="C380" s="135" t="s">
        <v>476</v>
      </c>
      <c r="D380" s="190" t="s">
        <v>284</v>
      </c>
      <c r="E380" s="191" t="s">
        <v>284</v>
      </c>
      <c r="F380" s="191" t="s">
        <v>284</v>
      </c>
      <c r="G380" s="191"/>
      <c r="H380" s="191"/>
      <c r="I380" s="191"/>
      <c r="J380" s="191"/>
      <c r="K380" s="191" t="s">
        <v>284</v>
      </c>
      <c r="L380" s="191" t="s">
        <v>284</v>
      </c>
      <c r="M380" s="191"/>
      <c r="N380" s="191"/>
      <c r="O380" s="269"/>
    </row>
    <row r="381" spans="1:15" ht="32.25">
      <c r="A381" s="133" t="s">
        <v>1017</v>
      </c>
      <c r="B381" s="157" t="s">
        <v>484</v>
      </c>
      <c r="C381" s="135" t="s">
        <v>476</v>
      </c>
      <c r="D381" s="190" t="s">
        <v>284</v>
      </c>
      <c r="E381" s="191" t="s">
        <v>284</v>
      </c>
      <c r="F381" s="191" t="s">
        <v>284</v>
      </c>
      <c r="G381" s="191"/>
      <c r="H381" s="191"/>
      <c r="I381" s="191"/>
      <c r="J381" s="191"/>
      <c r="K381" s="191" t="s">
        <v>284</v>
      </c>
      <c r="L381" s="191" t="s">
        <v>284</v>
      </c>
      <c r="M381" s="191"/>
      <c r="N381" s="191"/>
      <c r="O381" s="269"/>
    </row>
    <row r="382" spans="1:15" ht="18.75">
      <c r="A382" s="133" t="s">
        <v>1018</v>
      </c>
      <c r="B382" s="178" t="s">
        <v>1019</v>
      </c>
      <c r="C382" s="135" t="s">
        <v>476</v>
      </c>
      <c r="D382" s="190" t="s">
        <v>284</v>
      </c>
      <c r="E382" s="191" t="s">
        <v>284</v>
      </c>
      <c r="F382" s="191" t="s">
        <v>284</v>
      </c>
      <c r="G382" s="191"/>
      <c r="H382" s="191"/>
      <c r="I382" s="191"/>
      <c r="J382" s="191"/>
      <c r="K382" s="191" t="s">
        <v>284</v>
      </c>
      <c r="L382" s="191" t="s">
        <v>284</v>
      </c>
      <c r="M382" s="191"/>
      <c r="N382" s="191"/>
      <c r="O382" s="269"/>
    </row>
    <row r="383" spans="1:15">
      <c r="A383" s="133" t="s">
        <v>1020</v>
      </c>
      <c r="B383" s="178" t="s">
        <v>1021</v>
      </c>
      <c r="C383" s="135" t="s">
        <v>476</v>
      </c>
      <c r="D383" s="187">
        <v>3.68</v>
      </c>
      <c r="E383" s="192">
        <v>0</v>
      </c>
      <c r="F383" s="280">
        <f>2.354+2.274+6.476</f>
        <v>11.103999999999999</v>
      </c>
      <c r="G383" s="280">
        <f>4.13+0.95</f>
        <v>5.08</v>
      </c>
      <c r="H383" s="280">
        <v>0.49</v>
      </c>
      <c r="I383" s="280">
        <v>5.7670000000000003</v>
      </c>
      <c r="J383" s="280">
        <v>11.653</v>
      </c>
      <c r="K383" s="193">
        <v>4.8609999999999998</v>
      </c>
      <c r="L383" s="193">
        <v>4.8609999999999998</v>
      </c>
      <c r="M383" s="141">
        <f t="shared" ref="M383" si="158">J383-F383</f>
        <v>0.54900000000000126</v>
      </c>
      <c r="N383" s="142">
        <f t="shared" ref="N383" si="159">M383/F383</f>
        <v>4.9441642651296948E-2</v>
      </c>
      <c r="O383" s="252" t="s">
        <v>385</v>
      </c>
    </row>
    <row r="384" spans="1:15" ht="18.75">
      <c r="A384" s="133" t="s">
        <v>1022</v>
      </c>
      <c r="B384" s="178" t="s">
        <v>1023</v>
      </c>
      <c r="C384" s="135" t="s">
        <v>476</v>
      </c>
      <c r="D384" s="190" t="s">
        <v>284</v>
      </c>
      <c r="E384" s="191" t="s">
        <v>284</v>
      </c>
      <c r="F384" s="191" t="s">
        <v>284</v>
      </c>
      <c r="G384" s="191"/>
      <c r="H384" s="191"/>
      <c r="I384" s="191"/>
      <c r="J384" s="191"/>
      <c r="K384" s="191" t="s">
        <v>284</v>
      </c>
      <c r="L384" s="191" t="s">
        <v>284</v>
      </c>
      <c r="M384" s="191"/>
      <c r="N384" s="191"/>
      <c r="O384" s="269"/>
    </row>
    <row r="385" spans="1:15" ht="18.75">
      <c r="A385" s="133" t="s">
        <v>1024</v>
      </c>
      <c r="B385" s="178" t="s">
        <v>1025</v>
      </c>
      <c r="C385" s="135" t="s">
        <v>476</v>
      </c>
      <c r="D385" s="190" t="s">
        <v>284</v>
      </c>
      <c r="E385" s="191" t="s">
        <v>284</v>
      </c>
      <c r="F385" s="191" t="s">
        <v>284</v>
      </c>
      <c r="G385" s="191"/>
      <c r="H385" s="191"/>
      <c r="I385" s="191"/>
      <c r="J385" s="191"/>
      <c r="K385" s="191" t="s">
        <v>284</v>
      </c>
      <c r="L385" s="191" t="s">
        <v>284</v>
      </c>
      <c r="M385" s="191"/>
      <c r="N385" s="191"/>
      <c r="O385" s="269"/>
    </row>
    <row r="386" spans="1:15" ht="32.25">
      <c r="A386" s="133" t="s">
        <v>1026</v>
      </c>
      <c r="B386" s="157" t="s">
        <v>1027</v>
      </c>
      <c r="C386" s="135" t="s">
        <v>476</v>
      </c>
      <c r="D386" s="190" t="s">
        <v>284</v>
      </c>
      <c r="E386" s="191" t="s">
        <v>284</v>
      </c>
      <c r="F386" s="191" t="s">
        <v>284</v>
      </c>
      <c r="G386" s="191"/>
      <c r="H386" s="191"/>
      <c r="I386" s="191"/>
      <c r="J386" s="191"/>
      <c r="K386" s="191" t="s">
        <v>284</v>
      </c>
      <c r="L386" s="191" t="s">
        <v>284</v>
      </c>
      <c r="M386" s="191"/>
      <c r="N386" s="191"/>
      <c r="O386" s="269"/>
    </row>
    <row r="387" spans="1:15" ht="18.75">
      <c r="A387" s="133" t="s">
        <v>1028</v>
      </c>
      <c r="B387" s="157" t="s">
        <v>1029</v>
      </c>
      <c r="C387" s="135" t="s">
        <v>476</v>
      </c>
      <c r="D387" s="190" t="s">
        <v>284</v>
      </c>
      <c r="E387" s="191" t="s">
        <v>284</v>
      </c>
      <c r="F387" s="191" t="s">
        <v>284</v>
      </c>
      <c r="G387" s="191"/>
      <c r="H387" s="191"/>
      <c r="I387" s="191"/>
      <c r="J387" s="191"/>
      <c r="K387" s="191" t="s">
        <v>284</v>
      </c>
      <c r="L387" s="191" t="s">
        <v>284</v>
      </c>
      <c r="M387" s="191"/>
      <c r="N387" s="191"/>
      <c r="O387" s="269"/>
    </row>
    <row r="388" spans="1:15" ht="18.75">
      <c r="A388" s="133" t="s">
        <v>1030</v>
      </c>
      <c r="B388" s="157" t="s">
        <v>1031</v>
      </c>
      <c r="C388" s="135" t="s">
        <v>476</v>
      </c>
      <c r="D388" s="190" t="s">
        <v>284</v>
      </c>
      <c r="E388" s="191" t="s">
        <v>284</v>
      </c>
      <c r="F388" s="191" t="s">
        <v>284</v>
      </c>
      <c r="G388" s="191"/>
      <c r="H388" s="191"/>
      <c r="I388" s="191"/>
      <c r="J388" s="191"/>
      <c r="K388" s="191" t="s">
        <v>284</v>
      </c>
      <c r="L388" s="191" t="s">
        <v>284</v>
      </c>
      <c r="M388" s="191"/>
      <c r="N388" s="191"/>
      <c r="O388" s="269"/>
    </row>
    <row r="389" spans="1:15" ht="18.75">
      <c r="A389" s="133" t="s">
        <v>1032</v>
      </c>
      <c r="B389" s="157" t="s">
        <v>1029</v>
      </c>
      <c r="C389" s="135" t="s">
        <v>476</v>
      </c>
      <c r="D389" s="190" t="s">
        <v>284</v>
      </c>
      <c r="E389" s="191" t="s">
        <v>284</v>
      </c>
      <c r="F389" s="191" t="s">
        <v>284</v>
      </c>
      <c r="G389" s="191"/>
      <c r="H389" s="191"/>
      <c r="I389" s="191"/>
      <c r="J389" s="191"/>
      <c r="K389" s="191" t="s">
        <v>284</v>
      </c>
      <c r="L389" s="191" t="s">
        <v>284</v>
      </c>
      <c r="M389" s="191"/>
      <c r="N389" s="191"/>
      <c r="O389" s="269"/>
    </row>
    <row r="390" spans="1:15" ht="18.75">
      <c r="A390" s="133" t="s">
        <v>1033</v>
      </c>
      <c r="B390" s="178" t="s">
        <v>1034</v>
      </c>
      <c r="C390" s="135" t="s">
        <v>476</v>
      </c>
      <c r="D390" s="190" t="s">
        <v>284</v>
      </c>
      <c r="E390" s="191" t="s">
        <v>284</v>
      </c>
      <c r="F390" s="191" t="s">
        <v>284</v>
      </c>
      <c r="G390" s="191"/>
      <c r="H390" s="191"/>
      <c r="I390" s="191"/>
      <c r="J390" s="191"/>
      <c r="K390" s="191" t="s">
        <v>284</v>
      </c>
      <c r="L390" s="191" t="s">
        <v>284</v>
      </c>
      <c r="M390" s="191"/>
      <c r="N390" s="191"/>
      <c r="O390" s="269"/>
    </row>
    <row r="391" spans="1:15" ht="18.75">
      <c r="A391" s="133" t="s">
        <v>1035</v>
      </c>
      <c r="B391" s="178" t="s">
        <v>845</v>
      </c>
      <c r="C391" s="135" t="s">
        <v>476</v>
      </c>
      <c r="D391" s="190" t="s">
        <v>284</v>
      </c>
      <c r="E391" s="191" t="s">
        <v>284</v>
      </c>
      <c r="F391" s="191" t="s">
        <v>284</v>
      </c>
      <c r="G391" s="191"/>
      <c r="H391" s="191"/>
      <c r="I391" s="191"/>
      <c r="J391" s="191"/>
      <c r="K391" s="191" t="s">
        <v>284</v>
      </c>
      <c r="L391" s="191" t="s">
        <v>284</v>
      </c>
      <c r="M391" s="191"/>
      <c r="N391" s="191"/>
      <c r="O391" s="269"/>
    </row>
    <row r="392" spans="1:15" ht="32.25">
      <c r="A392" s="133" t="s">
        <v>1036</v>
      </c>
      <c r="B392" s="178" t="s">
        <v>1037</v>
      </c>
      <c r="C392" s="135" t="s">
        <v>476</v>
      </c>
      <c r="D392" s="190" t="s">
        <v>284</v>
      </c>
      <c r="E392" s="191" t="s">
        <v>284</v>
      </c>
      <c r="F392" s="191" t="s">
        <v>284</v>
      </c>
      <c r="G392" s="191"/>
      <c r="H392" s="191"/>
      <c r="I392" s="191"/>
      <c r="J392" s="191"/>
      <c r="K392" s="191" t="s">
        <v>284</v>
      </c>
      <c r="L392" s="191" t="s">
        <v>284</v>
      </c>
      <c r="M392" s="191"/>
      <c r="N392" s="191"/>
      <c r="O392" s="269"/>
    </row>
    <row r="393" spans="1:15" ht="18.75">
      <c r="A393" s="133" t="s">
        <v>1038</v>
      </c>
      <c r="B393" s="157" t="s">
        <v>497</v>
      </c>
      <c r="C393" s="135" t="s">
        <v>476</v>
      </c>
      <c r="D393" s="190" t="s">
        <v>284</v>
      </c>
      <c r="E393" s="191" t="s">
        <v>284</v>
      </c>
      <c r="F393" s="191" t="s">
        <v>284</v>
      </c>
      <c r="G393" s="191"/>
      <c r="H393" s="191"/>
      <c r="I393" s="191"/>
      <c r="J393" s="191"/>
      <c r="K393" s="191" t="s">
        <v>284</v>
      </c>
      <c r="L393" s="191" t="s">
        <v>284</v>
      </c>
      <c r="M393" s="191"/>
      <c r="N393" s="191"/>
      <c r="O393" s="269"/>
    </row>
    <row r="394" spans="1:15" ht="18.75">
      <c r="A394" s="133" t="s">
        <v>1039</v>
      </c>
      <c r="B394" s="134" t="s">
        <v>499</v>
      </c>
      <c r="C394" s="135" t="s">
        <v>476</v>
      </c>
      <c r="D394" s="190" t="s">
        <v>284</v>
      </c>
      <c r="E394" s="191" t="s">
        <v>284</v>
      </c>
      <c r="F394" s="191" t="s">
        <v>284</v>
      </c>
      <c r="G394" s="191"/>
      <c r="H394" s="191"/>
      <c r="I394" s="191"/>
      <c r="J394" s="191"/>
      <c r="K394" s="191" t="s">
        <v>284</v>
      </c>
      <c r="L394" s="191" t="s">
        <v>284</v>
      </c>
      <c r="M394" s="191"/>
      <c r="N394" s="191"/>
      <c r="O394" s="269"/>
    </row>
    <row r="395" spans="1:15" ht="31.5">
      <c r="A395" s="133" t="s">
        <v>481</v>
      </c>
      <c r="B395" s="178" t="s">
        <v>1040</v>
      </c>
      <c r="C395" s="135" t="s">
        <v>476</v>
      </c>
      <c r="D395" s="190">
        <v>0</v>
      </c>
      <c r="E395" s="190">
        <v>0</v>
      </c>
      <c r="F395" s="190">
        <v>0</v>
      </c>
      <c r="G395" s="190"/>
      <c r="H395" s="190">
        <v>0</v>
      </c>
      <c r="I395" s="190">
        <v>0</v>
      </c>
      <c r="J395" s="190">
        <v>0</v>
      </c>
      <c r="K395" s="190">
        <v>0</v>
      </c>
      <c r="L395" s="190">
        <v>0</v>
      </c>
      <c r="M395" s="190"/>
      <c r="N395" s="190"/>
      <c r="O395" s="270"/>
    </row>
    <row r="396" spans="1:15" ht="31.5">
      <c r="A396" s="133" t="s">
        <v>1041</v>
      </c>
      <c r="B396" s="178" t="s">
        <v>480</v>
      </c>
      <c r="C396" s="135" t="s">
        <v>476</v>
      </c>
      <c r="D396" s="190" t="s">
        <v>284</v>
      </c>
      <c r="E396" s="190" t="s">
        <v>284</v>
      </c>
      <c r="F396" s="190" t="s">
        <v>284</v>
      </c>
      <c r="G396" s="190"/>
      <c r="H396" s="190" t="s">
        <v>284</v>
      </c>
      <c r="I396" s="190" t="s">
        <v>284</v>
      </c>
      <c r="J396" s="190" t="s">
        <v>284</v>
      </c>
      <c r="K396" s="190" t="s">
        <v>284</v>
      </c>
      <c r="L396" s="190" t="s">
        <v>284</v>
      </c>
      <c r="M396" s="190"/>
      <c r="N396" s="190"/>
      <c r="O396" s="270"/>
    </row>
    <row r="397" spans="1:15" ht="31.5">
      <c r="A397" s="133" t="s">
        <v>1042</v>
      </c>
      <c r="B397" s="178" t="s">
        <v>482</v>
      </c>
      <c r="C397" s="135" t="s">
        <v>476</v>
      </c>
      <c r="D397" s="190" t="s">
        <v>284</v>
      </c>
      <c r="E397" s="190" t="s">
        <v>284</v>
      </c>
      <c r="F397" s="190" t="s">
        <v>284</v>
      </c>
      <c r="G397" s="190"/>
      <c r="H397" s="190" t="s">
        <v>284</v>
      </c>
      <c r="I397" s="190" t="s">
        <v>284</v>
      </c>
      <c r="J397" s="190" t="s">
        <v>284</v>
      </c>
      <c r="K397" s="190" t="s">
        <v>284</v>
      </c>
      <c r="L397" s="190" t="s">
        <v>284</v>
      </c>
      <c r="M397" s="190"/>
      <c r="N397" s="190"/>
      <c r="O397" s="270"/>
    </row>
    <row r="398" spans="1:15" ht="31.5">
      <c r="A398" s="133" t="s">
        <v>1043</v>
      </c>
      <c r="B398" s="178" t="s">
        <v>484</v>
      </c>
      <c r="C398" s="135" t="s">
        <v>476</v>
      </c>
      <c r="D398" s="190" t="s">
        <v>284</v>
      </c>
      <c r="E398" s="190" t="s">
        <v>284</v>
      </c>
      <c r="F398" s="190" t="s">
        <v>284</v>
      </c>
      <c r="G398" s="190"/>
      <c r="H398" s="190" t="s">
        <v>284</v>
      </c>
      <c r="I398" s="190" t="s">
        <v>284</v>
      </c>
      <c r="J398" s="190" t="s">
        <v>284</v>
      </c>
      <c r="K398" s="190" t="s">
        <v>284</v>
      </c>
      <c r="L398" s="190" t="s">
        <v>284</v>
      </c>
      <c r="M398" s="190"/>
      <c r="N398" s="190"/>
      <c r="O398" s="270"/>
    </row>
    <row r="399" spans="1:15">
      <c r="A399" s="133" t="s">
        <v>483</v>
      </c>
      <c r="B399" s="178" t="s">
        <v>1044</v>
      </c>
      <c r="C399" s="135" t="s">
        <v>476</v>
      </c>
      <c r="D399" s="190">
        <v>0</v>
      </c>
      <c r="E399" s="190">
        <v>0</v>
      </c>
      <c r="F399" s="190">
        <v>0</v>
      </c>
      <c r="G399" s="190"/>
      <c r="H399" s="190">
        <v>0</v>
      </c>
      <c r="I399" s="190">
        <v>0</v>
      </c>
      <c r="J399" s="190">
        <v>0</v>
      </c>
      <c r="K399" s="190">
        <v>0</v>
      </c>
      <c r="L399" s="190">
        <v>0</v>
      </c>
      <c r="M399" s="190"/>
      <c r="N399" s="190"/>
      <c r="O399" s="270"/>
    </row>
    <row r="400" spans="1:15">
      <c r="A400" s="650" t="s">
        <v>400</v>
      </c>
      <c r="B400" s="651" t="s">
        <v>1045</v>
      </c>
      <c r="C400" s="652" t="s">
        <v>476</v>
      </c>
      <c r="D400" s="658">
        <f>D401</f>
        <v>4.0389999999999997</v>
      </c>
      <c r="E400" s="658">
        <f t="shared" ref="E400:L400" si="160">E401</f>
        <v>0.69199999999999995</v>
      </c>
      <c r="F400" s="653">
        <f t="shared" si="160"/>
        <v>2.65</v>
      </c>
      <c r="G400" s="658">
        <f t="shared" si="160"/>
        <v>2.0139999999999998</v>
      </c>
      <c r="H400" s="658">
        <f t="shared" si="160"/>
        <v>1.706</v>
      </c>
      <c r="I400" s="658">
        <f t="shared" si="160"/>
        <v>3.0209999999999999</v>
      </c>
      <c r="J400" s="653">
        <f t="shared" si="160"/>
        <v>2.65</v>
      </c>
      <c r="K400" s="658">
        <f t="shared" si="160"/>
        <v>4.8689999999999998</v>
      </c>
      <c r="L400" s="658">
        <f t="shared" si="160"/>
        <v>4.8689999999999998</v>
      </c>
      <c r="M400" s="654">
        <f t="shared" ref="M400:M401" si="161">J400-F400</f>
        <v>0</v>
      </c>
      <c r="N400" s="655">
        <f t="shared" ref="N400:N401" si="162">M400/F400</f>
        <v>0</v>
      </c>
      <c r="O400" s="656" t="s">
        <v>385</v>
      </c>
    </row>
    <row r="401" spans="1:15">
      <c r="A401" s="133" t="s">
        <v>402</v>
      </c>
      <c r="B401" s="178" t="s">
        <v>1046</v>
      </c>
      <c r="C401" s="135" t="s">
        <v>476</v>
      </c>
      <c r="D401" s="190">
        <f>D407</f>
        <v>4.0389999999999997</v>
      </c>
      <c r="E401" s="190">
        <f t="shared" ref="E401:L401" si="163">E407</f>
        <v>0.69199999999999995</v>
      </c>
      <c r="F401" s="187">
        <f t="shared" si="163"/>
        <v>2.65</v>
      </c>
      <c r="G401" s="190">
        <f t="shared" si="163"/>
        <v>2.0139999999999998</v>
      </c>
      <c r="H401" s="190">
        <f t="shared" si="163"/>
        <v>1.706</v>
      </c>
      <c r="I401" s="190">
        <f t="shared" ref="I401:J401" si="164">I407</f>
        <v>3.0209999999999999</v>
      </c>
      <c r="J401" s="187">
        <f t="shared" si="164"/>
        <v>2.65</v>
      </c>
      <c r="K401" s="190">
        <f t="shared" si="163"/>
        <v>4.8689999999999998</v>
      </c>
      <c r="L401" s="190">
        <f t="shared" si="163"/>
        <v>4.8689999999999998</v>
      </c>
      <c r="M401" s="141">
        <f t="shared" si="161"/>
        <v>0</v>
      </c>
      <c r="N401" s="142">
        <f t="shared" si="162"/>
        <v>0</v>
      </c>
      <c r="O401" s="252" t="s">
        <v>385</v>
      </c>
    </row>
    <row r="402" spans="1:15" ht="18.75">
      <c r="A402" s="133" t="s">
        <v>404</v>
      </c>
      <c r="B402" s="178" t="s">
        <v>1047</v>
      </c>
      <c r="C402" s="135" t="s">
        <v>476</v>
      </c>
      <c r="D402" s="190" t="s">
        <v>284</v>
      </c>
      <c r="E402" s="191" t="s">
        <v>284</v>
      </c>
      <c r="F402" s="191" t="s">
        <v>284</v>
      </c>
      <c r="G402" s="191"/>
      <c r="H402" s="191"/>
      <c r="I402" s="191"/>
      <c r="J402" s="241"/>
      <c r="K402" s="191" t="s">
        <v>284</v>
      </c>
      <c r="L402" s="191" t="s">
        <v>284</v>
      </c>
      <c r="M402" s="191"/>
      <c r="N402" s="191"/>
      <c r="O402" s="269"/>
    </row>
    <row r="403" spans="1:15" ht="32.25">
      <c r="A403" s="133" t="s">
        <v>1048</v>
      </c>
      <c r="B403" s="178" t="s">
        <v>480</v>
      </c>
      <c r="C403" s="135" t="s">
        <v>476</v>
      </c>
      <c r="D403" s="190" t="s">
        <v>284</v>
      </c>
      <c r="E403" s="191" t="s">
        <v>284</v>
      </c>
      <c r="F403" s="191" t="s">
        <v>284</v>
      </c>
      <c r="G403" s="191"/>
      <c r="H403" s="191"/>
      <c r="I403" s="191"/>
      <c r="J403" s="241"/>
      <c r="K403" s="191" t="s">
        <v>284</v>
      </c>
      <c r="L403" s="191" t="s">
        <v>284</v>
      </c>
      <c r="M403" s="191"/>
      <c r="N403" s="191"/>
      <c r="O403" s="269"/>
    </row>
    <row r="404" spans="1:15" ht="32.25">
      <c r="A404" s="133" t="s">
        <v>1049</v>
      </c>
      <c r="B404" s="178" t="s">
        <v>482</v>
      </c>
      <c r="C404" s="135" t="s">
        <v>476</v>
      </c>
      <c r="D404" s="190" t="s">
        <v>284</v>
      </c>
      <c r="E404" s="191" t="s">
        <v>284</v>
      </c>
      <c r="F404" s="191" t="s">
        <v>284</v>
      </c>
      <c r="G404" s="191"/>
      <c r="H404" s="191"/>
      <c r="I404" s="191"/>
      <c r="J404" s="241"/>
      <c r="K404" s="191" t="s">
        <v>284</v>
      </c>
      <c r="L404" s="191" t="s">
        <v>284</v>
      </c>
      <c r="M404" s="191"/>
      <c r="N404" s="191"/>
      <c r="O404" s="269"/>
    </row>
    <row r="405" spans="1:15" ht="32.25">
      <c r="A405" s="133" t="s">
        <v>1050</v>
      </c>
      <c r="B405" s="178" t="s">
        <v>484</v>
      </c>
      <c r="C405" s="135" t="s">
        <v>476</v>
      </c>
      <c r="D405" s="190" t="s">
        <v>284</v>
      </c>
      <c r="E405" s="191" t="s">
        <v>284</v>
      </c>
      <c r="F405" s="191" t="s">
        <v>284</v>
      </c>
      <c r="G405" s="191"/>
      <c r="H405" s="191"/>
      <c r="I405" s="191"/>
      <c r="J405" s="241"/>
      <c r="K405" s="191" t="s">
        <v>284</v>
      </c>
      <c r="L405" s="191" t="s">
        <v>284</v>
      </c>
      <c r="M405" s="191"/>
      <c r="N405" s="191"/>
      <c r="O405" s="269"/>
    </row>
    <row r="406" spans="1:15" ht="18.75">
      <c r="A406" s="133" t="s">
        <v>1051</v>
      </c>
      <c r="B406" s="178" t="s">
        <v>830</v>
      </c>
      <c r="C406" s="135" t="s">
        <v>476</v>
      </c>
      <c r="D406" s="190" t="s">
        <v>284</v>
      </c>
      <c r="E406" s="191" t="s">
        <v>284</v>
      </c>
      <c r="F406" s="191" t="s">
        <v>284</v>
      </c>
      <c r="G406" s="191"/>
      <c r="H406" s="191"/>
      <c r="I406" s="191"/>
      <c r="J406" s="241"/>
      <c r="K406" s="191" t="s">
        <v>284</v>
      </c>
      <c r="L406" s="191" t="s">
        <v>284</v>
      </c>
      <c r="M406" s="191"/>
      <c r="N406" s="191"/>
      <c r="O406" s="269"/>
    </row>
    <row r="407" spans="1:15">
      <c r="A407" s="133" t="s">
        <v>1052</v>
      </c>
      <c r="B407" s="178" t="s">
        <v>833</v>
      </c>
      <c r="C407" s="135" t="s">
        <v>476</v>
      </c>
      <c r="D407" s="190">
        <v>4.0389999999999997</v>
      </c>
      <c r="E407" s="193">
        <v>0.69199999999999995</v>
      </c>
      <c r="F407" s="189">
        <v>2.65</v>
      </c>
      <c r="G407" s="188">
        <f>1.007+1.007</f>
        <v>2.0139999999999998</v>
      </c>
      <c r="H407" s="188">
        <f>0.452+1.254</f>
        <v>1.706</v>
      </c>
      <c r="I407" s="188">
        <v>3.0209999999999999</v>
      </c>
      <c r="J407" s="189">
        <v>2.65</v>
      </c>
      <c r="K407" s="193">
        <v>4.8689999999999998</v>
      </c>
      <c r="L407" s="193">
        <v>4.8689999999999998</v>
      </c>
      <c r="M407" s="141">
        <f t="shared" ref="M407" si="165">J407-F407</f>
        <v>0</v>
      </c>
      <c r="N407" s="142">
        <f t="shared" ref="N407" si="166">M407/F407</f>
        <v>0</v>
      </c>
      <c r="O407" s="252" t="s">
        <v>385</v>
      </c>
    </row>
    <row r="408" spans="1:15" ht="18.75">
      <c r="A408" s="133" t="s">
        <v>1053</v>
      </c>
      <c r="B408" s="178" t="s">
        <v>836</v>
      </c>
      <c r="C408" s="135" t="s">
        <v>476</v>
      </c>
      <c r="D408" s="190" t="s">
        <v>284</v>
      </c>
      <c r="E408" s="191" t="s">
        <v>284</v>
      </c>
      <c r="F408" s="188" t="s">
        <v>284</v>
      </c>
      <c r="G408" s="188"/>
      <c r="H408" s="188"/>
      <c r="I408" s="188"/>
      <c r="J408" s="188"/>
      <c r="K408" s="191" t="s">
        <v>284</v>
      </c>
      <c r="L408" s="191" t="s">
        <v>284</v>
      </c>
      <c r="M408" s="191"/>
      <c r="N408" s="191"/>
      <c r="O408" s="269"/>
    </row>
    <row r="409" spans="1:15" ht="18.75">
      <c r="A409" s="133" t="s">
        <v>1054</v>
      </c>
      <c r="B409" s="178" t="s">
        <v>842</v>
      </c>
      <c r="C409" s="135" t="s">
        <v>476</v>
      </c>
      <c r="D409" s="190" t="s">
        <v>284</v>
      </c>
      <c r="E409" s="191" t="s">
        <v>284</v>
      </c>
      <c r="F409" s="188" t="s">
        <v>284</v>
      </c>
      <c r="G409" s="188"/>
      <c r="H409" s="188"/>
      <c r="I409" s="188"/>
      <c r="J409" s="188"/>
      <c r="K409" s="191" t="s">
        <v>284</v>
      </c>
      <c r="L409" s="191" t="s">
        <v>284</v>
      </c>
      <c r="M409" s="191"/>
      <c r="N409" s="191"/>
      <c r="O409" s="269"/>
    </row>
    <row r="410" spans="1:15" ht="18.75">
      <c r="A410" s="133" t="s">
        <v>1055</v>
      </c>
      <c r="B410" s="178" t="s">
        <v>845</v>
      </c>
      <c r="C410" s="135" t="s">
        <v>476</v>
      </c>
      <c r="D410" s="190" t="s">
        <v>284</v>
      </c>
      <c r="E410" s="191" t="s">
        <v>284</v>
      </c>
      <c r="F410" s="188" t="s">
        <v>284</v>
      </c>
      <c r="G410" s="188"/>
      <c r="H410" s="188"/>
      <c r="I410" s="188"/>
      <c r="J410" s="188"/>
      <c r="K410" s="191" t="s">
        <v>284</v>
      </c>
      <c r="L410" s="191" t="s">
        <v>284</v>
      </c>
      <c r="M410" s="191"/>
      <c r="N410" s="191"/>
      <c r="O410" s="269"/>
    </row>
    <row r="411" spans="1:15" ht="32.25">
      <c r="A411" s="133" t="s">
        <v>1056</v>
      </c>
      <c r="B411" s="178" t="s">
        <v>848</v>
      </c>
      <c r="C411" s="135" t="s">
        <v>476</v>
      </c>
      <c r="D411" s="190" t="s">
        <v>284</v>
      </c>
      <c r="E411" s="191" t="s">
        <v>284</v>
      </c>
      <c r="F411" s="188" t="s">
        <v>284</v>
      </c>
      <c r="G411" s="188"/>
      <c r="H411" s="188"/>
      <c r="I411" s="188"/>
      <c r="J411" s="188"/>
      <c r="K411" s="191" t="s">
        <v>284</v>
      </c>
      <c r="L411" s="191" t="s">
        <v>284</v>
      </c>
      <c r="M411" s="191"/>
      <c r="N411" s="191"/>
      <c r="O411" s="269"/>
    </row>
    <row r="412" spans="1:15" ht="18.75">
      <c r="A412" s="133" t="s">
        <v>1057</v>
      </c>
      <c r="B412" s="157" t="s">
        <v>497</v>
      </c>
      <c r="C412" s="135" t="s">
        <v>476</v>
      </c>
      <c r="D412" s="190" t="s">
        <v>284</v>
      </c>
      <c r="E412" s="191" t="s">
        <v>284</v>
      </c>
      <c r="F412" s="188" t="s">
        <v>284</v>
      </c>
      <c r="G412" s="188"/>
      <c r="H412" s="188"/>
      <c r="I412" s="188"/>
      <c r="J412" s="188"/>
      <c r="K412" s="191" t="s">
        <v>284</v>
      </c>
      <c r="L412" s="191" t="s">
        <v>284</v>
      </c>
      <c r="M412" s="191"/>
      <c r="N412" s="191"/>
      <c r="O412" s="269"/>
    </row>
    <row r="413" spans="1:15" ht="18.75">
      <c r="A413" s="133" t="s">
        <v>1058</v>
      </c>
      <c r="B413" s="134" t="s">
        <v>499</v>
      </c>
      <c r="C413" s="135" t="s">
        <v>476</v>
      </c>
      <c r="D413" s="190" t="s">
        <v>284</v>
      </c>
      <c r="E413" s="191" t="s">
        <v>284</v>
      </c>
      <c r="F413" s="188" t="s">
        <v>284</v>
      </c>
      <c r="G413" s="188"/>
      <c r="H413" s="188"/>
      <c r="I413" s="188"/>
      <c r="J413" s="188"/>
      <c r="K413" s="191" t="s">
        <v>284</v>
      </c>
      <c r="L413" s="191" t="s">
        <v>284</v>
      </c>
      <c r="M413" s="191"/>
      <c r="N413" s="191"/>
      <c r="O413" s="269"/>
    </row>
    <row r="414" spans="1:15" ht="18.75">
      <c r="A414" s="133" t="s">
        <v>406</v>
      </c>
      <c r="B414" s="178" t="s">
        <v>1059</v>
      </c>
      <c r="C414" s="135" t="s">
        <v>476</v>
      </c>
      <c r="D414" s="190" t="s">
        <v>284</v>
      </c>
      <c r="E414" s="191" t="s">
        <v>284</v>
      </c>
      <c r="F414" s="188" t="s">
        <v>284</v>
      </c>
      <c r="G414" s="188"/>
      <c r="H414" s="188"/>
      <c r="I414" s="188"/>
      <c r="J414" s="188"/>
      <c r="K414" s="191" t="s">
        <v>284</v>
      </c>
      <c r="L414" s="191" t="s">
        <v>284</v>
      </c>
      <c r="M414" s="191"/>
      <c r="N414" s="191"/>
      <c r="O414" s="269"/>
    </row>
    <row r="415" spans="1:15" ht="18.75">
      <c r="A415" s="133" t="s">
        <v>423</v>
      </c>
      <c r="B415" s="178" t="s">
        <v>1060</v>
      </c>
      <c r="C415" s="135" t="s">
        <v>476</v>
      </c>
      <c r="D415" s="190" t="s">
        <v>284</v>
      </c>
      <c r="E415" s="191" t="s">
        <v>284</v>
      </c>
      <c r="F415" s="188" t="s">
        <v>284</v>
      </c>
      <c r="G415" s="188"/>
      <c r="H415" s="188"/>
      <c r="I415" s="188"/>
      <c r="J415" s="188"/>
      <c r="K415" s="194">
        <v>0</v>
      </c>
      <c r="L415" s="194">
        <v>0</v>
      </c>
      <c r="M415" s="194"/>
      <c r="N415" s="194"/>
      <c r="O415" s="271"/>
    </row>
    <row r="416" spans="1:15" ht="18.75">
      <c r="A416" s="133" t="s">
        <v>425</v>
      </c>
      <c r="B416" s="178" t="s">
        <v>1047</v>
      </c>
      <c r="C416" s="135" t="s">
        <v>476</v>
      </c>
      <c r="D416" s="190" t="s">
        <v>284</v>
      </c>
      <c r="E416" s="191" t="s">
        <v>284</v>
      </c>
      <c r="F416" s="188" t="s">
        <v>284</v>
      </c>
      <c r="G416" s="188"/>
      <c r="H416" s="188"/>
      <c r="I416" s="188"/>
      <c r="J416" s="188"/>
      <c r="K416" s="191" t="s">
        <v>284</v>
      </c>
      <c r="L416" s="191" t="s">
        <v>284</v>
      </c>
      <c r="M416" s="191"/>
      <c r="N416" s="191"/>
      <c r="O416" s="269"/>
    </row>
    <row r="417" spans="1:17" ht="15.75" customHeight="1">
      <c r="A417" s="133" t="s">
        <v>427</v>
      </c>
      <c r="B417" s="178" t="s">
        <v>480</v>
      </c>
      <c r="C417" s="135" t="s">
        <v>476</v>
      </c>
      <c r="D417" s="190" t="s">
        <v>284</v>
      </c>
      <c r="E417" s="191" t="s">
        <v>284</v>
      </c>
      <c r="F417" s="188" t="s">
        <v>284</v>
      </c>
      <c r="G417" s="188"/>
      <c r="H417" s="188"/>
      <c r="I417" s="188"/>
      <c r="J417" s="188"/>
      <c r="K417" s="191" t="s">
        <v>284</v>
      </c>
      <c r="L417" s="191" t="s">
        <v>284</v>
      </c>
      <c r="M417" s="191"/>
      <c r="N417" s="191"/>
      <c r="O417" s="269"/>
    </row>
    <row r="418" spans="1:17" ht="15.75" customHeight="1">
      <c r="A418" s="133" t="s">
        <v>1061</v>
      </c>
      <c r="B418" s="178" t="s">
        <v>482</v>
      </c>
      <c r="C418" s="135" t="s">
        <v>476</v>
      </c>
      <c r="D418" s="190" t="s">
        <v>284</v>
      </c>
      <c r="E418" s="191" t="s">
        <v>284</v>
      </c>
      <c r="F418" s="188" t="s">
        <v>284</v>
      </c>
      <c r="G418" s="188"/>
      <c r="H418" s="188"/>
      <c r="I418" s="188"/>
      <c r="J418" s="188"/>
      <c r="K418" s="191" t="s">
        <v>284</v>
      </c>
      <c r="L418" s="191" t="s">
        <v>284</v>
      </c>
      <c r="M418" s="191"/>
      <c r="N418" s="191"/>
      <c r="O418" s="269"/>
    </row>
    <row r="419" spans="1:17" ht="15.75" customHeight="1">
      <c r="A419" s="133" t="s">
        <v>1062</v>
      </c>
      <c r="B419" s="178" t="s">
        <v>484</v>
      </c>
      <c r="C419" s="135" t="s">
        <v>476</v>
      </c>
      <c r="D419" s="190" t="s">
        <v>284</v>
      </c>
      <c r="E419" s="191" t="s">
        <v>284</v>
      </c>
      <c r="F419" s="188" t="s">
        <v>284</v>
      </c>
      <c r="G419" s="188"/>
      <c r="H419" s="188"/>
      <c r="I419" s="188"/>
      <c r="J419" s="188"/>
      <c r="K419" s="191" t="s">
        <v>284</v>
      </c>
      <c r="L419" s="191" t="s">
        <v>284</v>
      </c>
      <c r="M419" s="191"/>
      <c r="N419" s="191"/>
      <c r="O419" s="269"/>
    </row>
    <row r="420" spans="1:17" ht="15.75" customHeight="1">
      <c r="A420" s="133" t="s">
        <v>1063</v>
      </c>
      <c r="B420" s="178" t="s">
        <v>830</v>
      </c>
      <c r="C420" s="135" t="s">
        <v>476</v>
      </c>
      <c r="D420" s="190" t="s">
        <v>284</v>
      </c>
      <c r="E420" s="191" t="s">
        <v>284</v>
      </c>
      <c r="F420" s="188" t="s">
        <v>284</v>
      </c>
      <c r="G420" s="188"/>
      <c r="H420" s="188"/>
      <c r="I420" s="188"/>
      <c r="J420" s="188"/>
      <c r="K420" s="191" t="s">
        <v>284</v>
      </c>
      <c r="L420" s="191" t="s">
        <v>284</v>
      </c>
      <c r="M420" s="191"/>
      <c r="N420" s="191"/>
      <c r="O420" s="269"/>
    </row>
    <row r="421" spans="1:17" ht="15.75" customHeight="1">
      <c r="A421" s="133" t="s">
        <v>1064</v>
      </c>
      <c r="B421" s="178" t="s">
        <v>833</v>
      </c>
      <c r="C421" s="135" t="s">
        <v>476</v>
      </c>
      <c r="D421" s="188"/>
      <c r="E421" s="192"/>
      <c r="F421" s="188"/>
      <c r="G421" s="188"/>
      <c r="H421" s="188"/>
      <c r="I421" s="188"/>
      <c r="J421" s="188"/>
      <c r="K421" s="194"/>
      <c r="L421" s="194"/>
      <c r="M421" s="194"/>
      <c r="N421" s="194"/>
      <c r="O421" s="272"/>
    </row>
    <row r="422" spans="1:17" ht="15.75" customHeight="1">
      <c r="A422" s="133" t="s">
        <v>1065</v>
      </c>
      <c r="B422" s="178" t="s">
        <v>836</v>
      </c>
      <c r="C422" s="135" t="s">
        <v>476</v>
      </c>
      <c r="D422" s="190" t="s">
        <v>284</v>
      </c>
      <c r="E422" s="191" t="s">
        <v>284</v>
      </c>
      <c r="F422" s="188" t="s">
        <v>284</v>
      </c>
      <c r="G422" s="188"/>
      <c r="H422" s="188"/>
      <c r="I422" s="188"/>
      <c r="J422" s="188"/>
      <c r="K422" s="191" t="s">
        <v>284</v>
      </c>
      <c r="L422" s="191" t="s">
        <v>284</v>
      </c>
      <c r="M422" s="191"/>
      <c r="N422" s="191"/>
      <c r="O422" s="269"/>
    </row>
    <row r="423" spans="1:17" ht="15.75" customHeight="1">
      <c r="A423" s="133" t="s">
        <v>1066</v>
      </c>
      <c r="B423" s="178" t="s">
        <v>842</v>
      </c>
      <c r="C423" s="135" t="s">
        <v>476</v>
      </c>
      <c r="D423" s="190" t="s">
        <v>284</v>
      </c>
      <c r="E423" s="191" t="s">
        <v>284</v>
      </c>
      <c r="F423" s="188" t="s">
        <v>284</v>
      </c>
      <c r="G423" s="188"/>
      <c r="H423" s="188"/>
      <c r="I423" s="188"/>
      <c r="J423" s="188"/>
      <c r="K423" s="191" t="s">
        <v>284</v>
      </c>
      <c r="L423" s="191" t="s">
        <v>284</v>
      </c>
      <c r="M423" s="191"/>
      <c r="N423" s="191"/>
      <c r="O423" s="269"/>
    </row>
    <row r="424" spans="1:17" ht="15.75" customHeight="1">
      <c r="A424" s="133" t="s">
        <v>1067</v>
      </c>
      <c r="B424" s="178" t="s">
        <v>845</v>
      </c>
      <c r="C424" s="135" t="s">
        <v>476</v>
      </c>
      <c r="D424" s="190" t="s">
        <v>284</v>
      </c>
      <c r="E424" s="191" t="s">
        <v>284</v>
      </c>
      <c r="F424" s="188" t="s">
        <v>284</v>
      </c>
      <c r="G424" s="188"/>
      <c r="H424" s="188"/>
      <c r="I424" s="188"/>
      <c r="J424" s="188"/>
      <c r="K424" s="191" t="s">
        <v>284</v>
      </c>
      <c r="L424" s="191" t="s">
        <v>284</v>
      </c>
      <c r="M424" s="191"/>
      <c r="N424" s="191"/>
      <c r="O424" s="269"/>
    </row>
    <row r="425" spans="1:17" ht="15.75" customHeight="1">
      <c r="A425" s="133" t="s">
        <v>1068</v>
      </c>
      <c r="B425" s="178" t="s">
        <v>848</v>
      </c>
      <c r="C425" s="135" t="s">
        <v>476</v>
      </c>
      <c r="D425" s="190" t="s">
        <v>284</v>
      </c>
      <c r="E425" s="191" t="s">
        <v>284</v>
      </c>
      <c r="F425" s="188" t="s">
        <v>284</v>
      </c>
      <c r="G425" s="188"/>
      <c r="H425" s="188"/>
      <c r="I425" s="188"/>
      <c r="J425" s="188"/>
      <c r="K425" s="191" t="s">
        <v>284</v>
      </c>
      <c r="L425" s="191" t="s">
        <v>284</v>
      </c>
      <c r="M425" s="191"/>
      <c r="N425" s="191"/>
      <c r="O425" s="269"/>
    </row>
    <row r="426" spans="1:17" ht="15.75" customHeight="1">
      <c r="A426" s="133" t="s">
        <v>1069</v>
      </c>
      <c r="B426" s="134" t="s">
        <v>497</v>
      </c>
      <c r="C426" s="135" t="s">
        <v>476</v>
      </c>
      <c r="D426" s="190" t="s">
        <v>284</v>
      </c>
      <c r="E426" s="191" t="s">
        <v>284</v>
      </c>
      <c r="F426" s="188" t="s">
        <v>284</v>
      </c>
      <c r="G426" s="188"/>
      <c r="H426" s="188"/>
      <c r="I426" s="188"/>
      <c r="J426" s="188"/>
      <c r="K426" s="191" t="s">
        <v>284</v>
      </c>
      <c r="L426" s="191" t="s">
        <v>284</v>
      </c>
      <c r="M426" s="191"/>
      <c r="N426" s="191"/>
      <c r="O426" s="269"/>
    </row>
    <row r="427" spans="1:17" ht="15.75" customHeight="1">
      <c r="A427" s="133" t="s">
        <v>1070</v>
      </c>
      <c r="B427" s="134" t="s">
        <v>499</v>
      </c>
      <c r="C427" s="135" t="s">
        <v>476</v>
      </c>
      <c r="D427" s="190" t="s">
        <v>284</v>
      </c>
      <c r="E427" s="191" t="s">
        <v>284</v>
      </c>
      <c r="F427" s="188" t="s">
        <v>284</v>
      </c>
      <c r="G427" s="188"/>
      <c r="H427" s="188"/>
      <c r="I427" s="188"/>
      <c r="J427" s="188"/>
      <c r="K427" s="191" t="s">
        <v>284</v>
      </c>
      <c r="L427" s="191" t="s">
        <v>284</v>
      </c>
      <c r="M427" s="191"/>
      <c r="N427" s="191"/>
      <c r="O427" s="269"/>
    </row>
    <row r="428" spans="1:17" ht="36" customHeight="1">
      <c r="A428" s="650" t="s">
        <v>486</v>
      </c>
      <c r="B428" s="651" t="s">
        <v>1071</v>
      </c>
      <c r="C428" s="652" t="s">
        <v>476</v>
      </c>
      <c r="D428" s="653">
        <v>1.2050000000000001</v>
      </c>
      <c r="E428" s="659">
        <v>0.111</v>
      </c>
      <c r="F428" s="653">
        <v>2.48</v>
      </c>
      <c r="G428" s="658">
        <f>0.15+1.135</f>
        <v>1.2849999999999999</v>
      </c>
      <c r="H428" s="658">
        <f>0.324+0.379</f>
        <v>0.70300000000000007</v>
      </c>
      <c r="I428" s="658">
        <v>1.6140000000000001</v>
      </c>
      <c r="J428" s="653">
        <v>1.95</v>
      </c>
      <c r="K428" s="660">
        <v>1.831</v>
      </c>
      <c r="L428" s="660">
        <f>K428</f>
        <v>1.831</v>
      </c>
      <c r="M428" s="654">
        <f t="shared" ref="M428:M431" si="167">J428-F428</f>
        <v>-0.53</v>
      </c>
      <c r="N428" s="655">
        <f t="shared" ref="N428:N431" si="168">M428/F428</f>
        <v>-0.21370967741935484</v>
      </c>
      <c r="O428" s="656" t="s">
        <v>385</v>
      </c>
    </row>
    <row r="429" spans="1:17" ht="15.75" customHeight="1">
      <c r="A429" s="650" t="s">
        <v>429</v>
      </c>
      <c r="B429" s="651" t="s">
        <v>1072</v>
      </c>
      <c r="C429" s="652" t="s">
        <v>476</v>
      </c>
      <c r="D429" s="659">
        <f>D431</f>
        <v>2.1015000000000001</v>
      </c>
      <c r="E429" s="657">
        <f t="shared" ref="E429:L429" si="169">E431</f>
        <v>0.57599999999999996</v>
      </c>
      <c r="F429" s="658">
        <f t="shared" si="169"/>
        <v>0</v>
      </c>
      <c r="G429" s="658">
        <f t="shared" si="169"/>
        <v>0</v>
      </c>
      <c r="H429" s="658">
        <f t="shared" si="169"/>
        <v>0</v>
      </c>
      <c r="I429" s="658">
        <f t="shared" ref="I429:J429" si="170">I431</f>
        <v>0</v>
      </c>
      <c r="J429" s="658">
        <f t="shared" si="170"/>
        <v>0</v>
      </c>
      <c r="K429" s="657">
        <f t="shared" si="169"/>
        <v>1.7789999999999999</v>
      </c>
      <c r="L429" s="657">
        <f t="shared" si="169"/>
        <v>1.7789999999999999</v>
      </c>
      <c r="M429" s="654">
        <f t="shared" si="167"/>
        <v>0</v>
      </c>
      <c r="N429" s="655" t="e">
        <f t="shared" si="168"/>
        <v>#DIV/0!</v>
      </c>
      <c r="O429" s="656" t="s">
        <v>385</v>
      </c>
    </row>
    <row r="430" spans="1:17" ht="15.75" customHeight="1">
      <c r="A430" s="133" t="s">
        <v>431</v>
      </c>
      <c r="B430" s="178" t="s">
        <v>1073</v>
      </c>
      <c r="C430" s="135" t="s">
        <v>476</v>
      </c>
      <c r="D430" s="178">
        <v>0</v>
      </c>
      <c r="E430" s="178">
        <v>0</v>
      </c>
      <c r="F430" s="188">
        <v>0</v>
      </c>
      <c r="G430" s="188"/>
      <c r="H430" s="188"/>
      <c r="I430" s="188"/>
      <c r="J430" s="188"/>
      <c r="K430" s="178"/>
      <c r="L430" s="178"/>
      <c r="M430" s="141"/>
      <c r="N430" s="142"/>
      <c r="O430" s="252"/>
      <c r="P430" s="196"/>
      <c r="Q430" s="197"/>
    </row>
    <row r="431" spans="1:17" ht="15.75" hidden="1" customHeight="1">
      <c r="A431" s="133" t="s">
        <v>444</v>
      </c>
      <c r="B431" s="178" t="s">
        <v>1074</v>
      </c>
      <c r="C431" s="135" t="s">
        <v>476</v>
      </c>
      <c r="D431" s="195">
        <v>2.1015000000000001</v>
      </c>
      <c r="E431" s="178">
        <v>0.57599999999999996</v>
      </c>
      <c r="F431" s="188"/>
      <c r="G431" s="188"/>
      <c r="H431" s="188"/>
      <c r="I431" s="188"/>
      <c r="J431" s="188"/>
      <c r="K431" s="178">
        <v>1.7789999999999999</v>
      </c>
      <c r="L431" s="178">
        <v>1.7789999999999999</v>
      </c>
      <c r="M431" s="141">
        <f t="shared" si="167"/>
        <v>0</v>
      </c>
      <c r="N431" s="142" t="e">
        <f t="shared" si="168"/>
        <v>#DIV/0!</v>
      </c>
      <c r="O431" s="252" t="s">
        <v>385</v>
      </c>
      <c r="P431" s="198"/>
    </row>
    <row r="432" spans="1:17" ht="15.75" customHeight="1">
      <c r="A432" s="636" t="s">
        <v>502</v>
      </c>
      <c r="B432" s="642" t="s">
        <v>1075</v>
      </c>
      <c r="C432" s="637" t="s">
        <v>476</v>
      </c>
      <c r="D432" s="642">
        <v>0</v>
      </c>
      <c r="E432" s="643">
        <v>0</v>
      </c>
      <c r="F432" s="642">
        <v>0</v>
      </c>
      <c r="G432" s="642"/>
      <c r="H432" s="642"/>
      <c r="I432" s="642"/>
      <c r="J432" s="642"/>
      <c r="K432" s="644">
        <v>0</v>
      </c>
      <c r="L432" s="644">
        <v>0</v>
      </c>
      <c r="M432" s="644"/>
      <c r="N432" s="644"/>
      <c r="O432" s="645"/>
    </row>
    <row r="433" spans="1:15">
      <c r="A433" s="133" t="s">
        <v>504</v>
      </c>
      <c r="B433" s="157" t="s">
        <v>1076</v>
      </c>
      <c r="C433" s="135" t="s">
        <v>476</v>
      </c>
      <c r="D433" s="178" t="s">
        <v>284</v>
      </c>
      <c r="E433" s="178" t="s">
        <v>284</v>
      </c>
      <c r="F433" s="178" t="s">
        <v>284</v>
      </c>
      <c r="G433" s="178"/>
      <c r="H433" s="178"/>
      <c r="I433" s="178"/>
      <c r="J433" s="178"/>
      <c r="K433" s="178" t="s">
        <v>284</v>
      </c>
      <c r="L433" s="178" t="s">
        <v>284</v>
      </c>
      <c r="M433" s="178"/>
      <c r="N433" s="178"/>
      <c r="O433" s="179"/>
    </row>
    <row r="434" spans="1:15">
      <c r="A434" s="133" t="s">
        <v>508</v>
      </c>
      <c r="B434" s="157" t="s">
        <v>1077</v>
      </c>
      <c r="C434" s="135" t="s">
        <v>476</v>
      </c>
      <c r="D434" s="178" t="s">
        <v>284</v>
      </c>
      <c r="E434" s="178" t="s">
        <v>284</v>
      </c>
      <c r="F434" s="178" t="s">
        <v>284</v>
      </c>
      <c r="G434" s="178"/>
      <c r="H434" s="178"/>
      <c r="I434" s="178"/>
      <c r="J434" s="178"/>
      <c r="K434" s="178" t="s">
        <v>284</v>
      </c>
      <c r="L434" s="178" t="s">
        <v>284</v>
      </c>
      <c r="M434" s="178"/>
      <c r="N434" s="178"/>
      <c r="O434" s="179"/>
    </row>
    <row r="435" spans="1:15">
      <c r="A435" s="133" t="s">
        <v>509</v>
      </c>
      <c r="B435" s="157" t="s">
        <v>1078</v>
      </c>
      <c r="C435" s="135" t="s">
        <v>476</v>
      </c>
      <c r="D435" s="178" t="s">
        <v>284</v>
      </c>
      <c r="E435" s="178" t="s">
        <v>284</v>
      </c>
      <c r="F435" s="178" t="s">
        <v>284</v>
      </c>
      <c r="G435" s="178"/>
      <c r="H435" s="178"/>
      <c r="I435" s="178"/>
      <c r="J435" s="178"/>
      <c r="K435" s="178" t="s">
        <v>284</v>
      </c>
      <c r="L435" s="178" t="s">
        <v>284</v>
      </c>
      <c r="M435" s="178"/>
      <c r="N435" s="178"/>
      <c r="O435" s="179"/>
    </row>
    <row r="436" spans="1:15">
      <c r="A436" s="133" t="s">
        <v>510</v>
      </c>
      <c r="B436" s="157" t="s">
        <v>1079</v>
      </c>
      <c r="C436" s="135" t="s">
        <v>476</v>
      </c>
      <c r="D436" s="178" t="s">
        <v>284</v>
      </c>
      <c r="E436" s="178" t="s">
        <v>284</v>
      </c>
      <c r="F436" s="178" t="s">
        <v>284</v>
      </c>
      <c r="G436" s="178"/>
      <c r="H436" s="178"/>
      <c r="I436" s="178"/>
      <c r="J436" s="178"/>
      <c r="K436" s="178" t="s">
        <v>284</v>
      </c>
      <c r="L436" s="178" t="s">
        <v>284</v>
      </c>
      <c r="M436" s="178"/>
      <c r="N436" s="178"/>
      <c r="O436" s="179"/>
    </row>
    <row r="437" spans="1:15">
      <c r="A437" s="133" t="s">
        <v>511</v>
      </c>
      <c r="B437" s="157" t="s">
        <v>1080</v>
      </c>
      <c r="C437" s="135" t="s">
        <v>476</v>
      </c>
      <c r="D437" s="178" t="s">
        <v>284</v>
      </c>
      <c r="E437" s="178" t="s">
        <v>284</v>
      </c>
      <c r="F437" s="178" t="s">
        <v>284</v>
      </c>
      <c r="G437" s="178"/>
      <c r="H437" s="178"/>
      <c r="I437" s="178"/>
      <c r="J437" s="178"/>
      <c r="K437" s="178" t="s">
        <v>284</v>
      </c>
      <c r="L437" s="178" t="s">
        <v>284</v>
      </c>
      <c r="M437" s="178" t="s">
        <v>284</v>
      </c>
      <c r="N437" s="178" t="s">
        <v>284</v>
      </c>
      <c r="O437" s="179"/>
    </row>
    <row r="438" spans="1:15">
      <c r="A438" s="133" t="s">
        <v>551</v>
      </c>
      <c r="B438" s="178" t="s">
        <v>729</v>
      </c>
      <c r="C438" s="135" t="s">
        <v>476</v>
      </c>
      <c r="D438" s="178" t="s">
        <v>284</v>
      </c>
      <c r="E438" s="178" t="s">
        <v>284</v>
      </c>
      <c r="F438" s="178" t="s">
        <v>284</v>
      </c>
      <c r="G438" s="178"/>
      <c r="H438" s="178"/>
      <c r="I438" s="178"/>
      <c r="J438" s="178"/>
      <c r="K438" s="178" t="s">
        <v>284</v>
      </c>
      <c r="L438" s="178" t="s">
        <v>284</v>
      </c>
      <c r="M438" s="178" t="s">
        <v>284</v>
      </c>
      <c r="N438" s="178" t="s">
        <v>284</v>
      </c>
      <c r="O438" s="179"/>
    </row>
    <row r="439" spans="1:15" ht="31.5">
      <c r="A439" s="133" t="s">
        <v>1081</v>
      </c>
      <c r="B439" s="178" t="s">
        <v>1082</v>
      </c>
      <c r="C439" s="135" t="s">
        <v>476</v>
      </c>
      <c r="D439" s="178" t="s">
        <v>284</v>
      </c>
      <c r="E439" s="178" t="s">
        <v>284</v>
      </c>
      <c r="F439" s="178" t="s">
        <v>284</v>
      </c>
      <c r="G439" s="178"/>
      <c r="H439" s="178"/>
      <c r="I439" s="178"/>
      <c r="J439" s="178"/>
      <c r="K439" s="178" t="s">
        <v>284</v>
      </c>
      <c r="L439" s="178" t="s">
        <v>284</v>
      </c>
      <c r="M439" s="178" t="s">
        <v>284</v>
      </c>
      <c r="N439" s="178" t="s">
        <v>284</v>
      </c>
      <c r="O439" s="179"/>
    </row>
    <row r="440" spans="1:15">
      <c r="A440" s="133" t="s">
        <v>553</v>
      </c>
      <c r="B440" s="178" t="s">
        <v>731</v>
      </c>
      <c r="C440" s="135" t="s">
        <v>476</v>
      </c>
      <c r="D440" s="178" t="s">
        <v>284</v>
      </c>
      <c r="E440" s="178" t="s">
        <v>284</v>
      </c>
      <c r="F440" s="178" t="s">
        <v>284</v>
      </c>
      <c r="G440" s="178"/>
      <c r="H440" s="178"/>
      <c r="I440" s="178"/>
      <c r="J440" s="178"/>
      <c r="K440" s="178" t="s">
        <v>284</v>
      </c>
      <c r="L440" s="178" t="s">
        <v>284</v>
      </c>
      <c r="M440" s="178" t="s">
        <v>284</v>
      </c>
      <c r="N440" s="178" t="s">
        <v>284</v>
      </c>
      <c r="O440" s="179"/>
    </row>
    <row r="441" spans="1:15" ht="31.5">
      <c r="A441" s="133" t="s">
        <v>1083</v>
      </c>
      <c r="B441" s="178" t="s">
        <v>1084</v>
      </c>
      <c r="C441" s="135" t="s">
        <v>476</v>
      </c>
      <c r="D441" s="178" t="s">
        <v>284</v>
      </c>
      <c r="E441" s="178" t="s">
        <v>284</v>
      </c>
      <c r="F441" s="178" t="s">
        <v>284</v>
      </c>
      <c r="G441" s="178"/>
      <c r="H441" s="178"/>
      <c r="I441" s="178"/>
      <c r="J441" s="178"/>
      <c r="K441" s="178" t="s">
        <v>284</v>
      </c>
      <c r="L441" s="178" t="s">
        <v>284</v>
      </c>
      <c r="M441" s="178" t="s">
        <v>284</v>
      </c>
      <c r="N441" s="178" t="s">
        <v>284</v>
      </c>
      <c r="O441" s="179"/>
    </row>
    <row r="442" spans="1:15">
      <c r="A442" s="133" t="s">
        <v>512</v>
      </c>
      <c r="B442" s="157" t="s">
        <v>1085</v>
      </c>
      <c r="C442" s="135" t="s">
        <v>476</v>
      </c>
      <c r="D442" s="178" t="s">
        <v>284</v>
      </c>
      <c r="E442" s="178" t="s">
        <v>284</v>
      </c>
      <c r="F442" s="178" t="s">
        <v>284</v>
      </c>
      <c r="G442" s="178"/>
      <c r="H442" s="178"/>
      <c r="I442" s="178"/>
      <c r="J442" s="178"/>
      <c r="K442" s="178" t="s">
        <v>284</v>
      </c>
      <c r="L442" s="178" t="s">
        <v>284</v>
      </c>
      <c r="M442" s="178" t="s">
        <v>284</v>
      </c>
      <c r="N442" s="178" t="s">
        <v>284</v>
      </c>
      <c r="O442" s="179"/>
    </row>
    <row r="443" spans="1:15" ht="16.5" thickBot="1">
      <c r="A443" s="145" t="s">
        <v>513</v>
      </c>
      <c r="B443" s="169" t="s">
        <v>1086</v>
      </c>
      <c r="C443" s="147" t="s">
        <v>476</v>
      </c>
      <c r="D443" s="203" t="s">
        <v>284</v>
      </c>
      <c r="E443" s="203" t="s">
        <v>284</v>
      </c>
      <c r="F443" s="203" t="s">
        <v>284</v>
      </c>
      <c r="G443" s="203"/>
      <c r="H443" s="203"/>
      <c r="I443" s="203"/>
      <c r="J443" s="203"/>
      <c r="K443" s="203" t="s">
        <v>284</v>
      </c>
      <c r="L443" s="203" t="s">
        <v>284</v>
      </c>
      <c r="M443" s="203" t="s">
        <v>284</v>
      </c>
      <c r="N443" s="203" t="s">
        <v>284</v>
      </c>
      <c r="O443" s="273"/>
    </row>
    <row r="444" spans="1:15">
      <c r="A444" s="634" t="s">
        <v>571</v>
      </c>
      <c r="B444" s="635" t="s">
        <v>564</v>
      </c>
      <c r="C444" s="646" t="s">
        <v>284</v>
      </c>
      <c r="D444" s="647"/>
      <c r="E444" s="648"/>
      <c r="F444" s="648"/>
      <c r="G444" s="648"/>
      <c r="H444" s="648"/>
      <c r="I444" s="648"/>
      <c r="J444" s="648"/>
      <c r="K444" s="648"/>
      <c r="L444" s="648"/>
      <c r="M444" s="648"/>
      <c r="N444" s="648"/>
      <c r="O444" s="649"/>
    </row>
    <row r="445" spans="1:15" ht="47.25">
      <c r="A445" s="199" t="s">
        <v>1087</v>
      </c>
      <c r="B445" s="157" t="s">
        <v>1088</v>
      </c>
      <c r="C445" s="160" t="s">
        <v>476</v>
      </c>
      <c r="D445" s="200" t="s">
        <v>284</v>
      </c>
      <c r="E445" s="178" t="s">
        <v>284</v>
      </c>
      <c r="F445" s="178" t="s">
        <v>284</v>
      </c>
      <c r="G445" s="178"/>
      <c r="H445" s="178"/>
      <c r="I445" s="178"/>
      <c r="J445" s="178"/>
      <c r="K445" s="178" t="s">
        <v>284</v>
      </c>
      <c r="L445" s="178" t="s">
        <v>284</v>
      </c>
      <c r="M445" s="178" t="s">
        <v>284</v>
      </c>
      <c r="N445" s="178" t="s">
        <v>284</v>
      </c>
      <c r="O445" s="179"/>
    </row>
    <row r="446" spans="1:15">
      <c r="A446" s="199" t="s">
        <v>574</v>
      </c>
      <c r="B446" s="178" t="s">
        <v>1089</v>
      </c>
      <c r="C446" s="160" t="s">
        <v>476</v>
      </c>
      <c r="D446" s="200" t="s">
        <v>284</v>
      </c>
      <c r="E446" s="178" t="s">
        <v>284</v>
      </c>
      <c r="F446" s="178" t="s">
        <v>284</v>
      </c>
      <c r="G446" s="178"/>
      <c r="H446" s="178"/>
      <c r="I446" s="178"/>
      <c r="J446" s="178"/>
      <c r="K446" s="178" t="s">
        <v>284</v>
      </c>
      <c r="L446" s="178" t="s">
        <v>284</v>
      </c>
      <c r="M446" s="178" t="s">
        <v>284</v>
      </c>
      <c r="N446" s="178" t="s">
        <v>284</v>
      </c>
      <c r="O446" s="179"/>
    </row>
    <row r="447" spans="1:15" ht="31.5">
      <c r="A447" s="199" t="s">
        <v>575</v>
      </c>
      <c r="B447" s="178" t="s">
        <v>1090</v>
      </c>
      <c r="C447" s="160" t="s">
        <v>476</v>
      </c>
      <c r="D447" s="200" t="s">
        <v>284</v>
      </c>
      <c r="E447" s="178" t="s">
        <v>284</v>
      </c>
      <c r="F447" s="178" t="s">
        <v>284</v>
      </c>
      <c r="G447" s="178"/>
      <c r="H447" s="178"/>
      <c r="I447" s="178"/>
      <c r="J447" s="178"/>
      <c r="K447" s="178" t="s">
        <v>284</v>
      </c>
      <c r="L447" s="178" t="s">
        <v>284</v>
      </c>
      <c r="M447" s="178" t="s">
        <v>284</v>
      </c>
      <c r="N447" s="178" t="s">
        <v>284</v>
      </c>
      <c r="O447" s="179"/>
    </row>
    <row r="448" spans="1:15">
      <c r="A448" s="199" t="s">
        <v>576</v>
      </c>
      <c r="B448" s="178" t="s">
        <v>1091</v>
      </c>
      <c r="C448" s="160" t="s">
        <v>476</v>
      </c>
      <c r="D448" s="200" t="s">
        <v>284</v>
      </c>
      <c r="E448" s="178" t="s">
        <v>284</v>
      </c>
      <c r="F448" s="178" t="s">
        <v>284</v>
      </c>
      <c r="G448" s="178"/>
      <c r="H448" s="178"/>
      <c r="I448" s="178"/>
      <c r="J448" s="178"/>
      <c r="K448" s="178" t="s">
        <v>284</v>
      </c>
      <c r="L448" s="178" t="s">
        <v>284</v>
      </c>
      <c r="M448" s="178" t="s">
        <v>284</v>
      </c>
      <c r="N448" s="178" t="s">
        <v>284</v>
      </c>
      <c r="O448" s="179"/>
    </row>
    <row r="449" spans="1:15" ht="47.25">
      <c r="A449" s="199" t="s">
        <v>577</v>
      </c>
      <c r="B449" s="157" t="s">
        <v>1092</v>
      </c>
      <c r="C449" s="201" t="s">
        <v>284</v>
      </c>
      <c r="D449" s="200" t="s">
        <v>284</v>
      </c>
      <c r="E449" s="178" t="s">
        <v>284</v>
      </c>
      <c r="F449" s="178" t="s">
        <v>284</v>
      </c>
      <c r="G449" s="178"/>
      <c r="H449" s="178"/>
      <c r="I449" s="178"/>
      <c r="J449" s="178"/>
      <c r="K449" s="178" t="s">
        <v>284</v>
      </c>
      <c r="L449" s="178" t="s">
        <v>284</v>
      </c>
      <c r="M449" s="178" t="s">
        <v>284</v>
      </c>
      <c r="N449" s="178" t="s">
        <v>284</v>
      </c>
      <c r="O449" s="179"/>
    </row>
    <row r="450" spans="1:15">
      <c r="A450" s="199" t="s">
        <v>1093</v>
      </c>
      <c r="B450" s="178" t="s">
        <v>1094</v>
      </c>
      <c r="C450" s="160" t="s">
        <v>476</v>
      </c>
      <c r="D450" s="200" t="s">
        <v>284</v>
      </c>
      <c r="E450" s="178" t="s">
        <v>284</v>
      </c>
      <c r="F450" s="178" t="s">
        <v>284</v>
      </c>
      <c r="G450" s="178"/>
      <c r="H450" s="178"/>
      <c r="I450" s="178"/>
      <c r="J450" s="178"/>
      <c r="K450" s="178" t="s">
        <v>284</v>
      </c>
      <c r="L450" s="178" t="s">
        <v>284</v>
      </c>
      <c r="M450" s="178" t="s">
        <v>284</v>
      </c>
      <c r="N450" s="178" t="s">
        <v>284</v>
      </c>
      <c r="O450" s="179"/>
    </row>
    <row r="451" spans="1:15">
      <c r="A451" s="199" t="s">
        <v>1095</v>
      </c>
      <c r="B451" s="178" t="s">
        <v>1096</v>
      </c>
      <c r="C451" s="160" t="s">
        <v>476</v>
      </c>
      <c r="D451" s="200" t="s">
        <v>284</v>
      </c>
      <c r="E451" s="178" t="s">
        <v>284</v>
      </c>
      <c r="F451" s="178" t="s">
        <v>284</v>
      </c>
      <c r="G451" s="178"/>
      <c r="H451" s="178"/>
      <c r="I451" s="178"/>
      <c r="J451" s="178"/>
      <c r="K451" s="178" t="s">
        <v>284</v>
      </c>
      <c r="L451" s="178" t="s">
        <v>284</v>
      </c>
      <c r="M451" s="178" t="s">
        <v>284</v>
      </c>
      <c r="N451" s="178" t="s">
        <v>284</v>
      </c>
      <c r="O451" s="179"/>
    </row>
    <row r="452" spans="1:15" ht="16.5" thickBot="1">
      <c r="A452" s="202" t="s">
        <v>1097</v>
      </c>
      <c r="B452" s="203" t="s">
        <v>1098</v>
      </c>
      <c r="C452" s="147" t="s">
        <v>476</v>
      </c>
      <c r="D452" s="204" t="s">
        <v>284</v>
      </c>
      <c r="E452" s="203" t="s">
        <v>284</v>
      </c>
      <c r="F452" s="203" t="s">
        <v>284</v>
      </c>
      <c r="G452" s="203"/>
      <c r="H452" s="203"/>
      <c r="I452" s="203"/>
      <c r="J452" s="203"/>
      <c r="K452" s="203" t="s">
        <v>284</v>
      </c>
      <c r="L452" s="203" t="s">
        <v>284</v>
      </c>
      <c r="M452" s="203" t="s">
        <v>284</v>
      </c>
      <c r="N452" s="203" t="s">
        <v>284</v>
      </c>
      <c r="O452" s="273"/>
    </row>
    <row r="455" spans="1:15">
      <c r="A455" s="205" t="s">
        <v>1099</v>
      </c>
    </row>
    <row r="456" spans="1:15">
      <c r="A456" s="598" t="s">
        <v>1100</v>
      </c>
      <c r="B456" s="598"/>
      <c r="C456" s="598"/>
      <c r="D456" s="598"/>
      <c r="E456" s="598"/>
      <c r="F456" s="598"/>
      <c r="G456" s="598"/>
      <c r="H456" s="598"/>
      <c r="I456" s="598"/>
      <c r="J456" s="598"/>
      <c r="K456" s="598"/>
      <c r="L456" s="598"/>
      <c r="M456" s="598"/>
      <c r="N456" s="598"/>
      <c r="O456" s="598"/>
    </row>
    <row r="457" spans="1:15">
      <c r="A457" s="598" t="s">
        <v>1101</v>
      </c>
      <c r="B457" s="598"/>
      <c r="C457" s="598"/>
      <c r="D457" s="598"/>
      <c r="E457" s="598"/>
      <c r="F457" s="598"/>
      <c r="G457" s="598"/>
      <c r="H457" s="598"/>
      <c r="I457" s="598"/>
      <c r="J457" s="598"/>
      <c r="K457" s="598"/>
      <c r="L457" s="598"/>
      <c r="M457" s="598"/>
      <c r="N457" s="598"/>
      <c r="O457" s="598"/>
    </row>
    <row r="458" spans="1:15">
      <c r="A458" s="598" t="s">
        <v>1102</v>
      </c>
      <c r="B458" s="598"/>
      <c r="C458" s="598"/>
      <c r="D458" s="598"/>
      <c r="E458" s="598"/>
      <c r="F458" s="598"/>
      <c r="G458" s="598"/>
      <c r="H458" s="598"/>
      <c r="I458" s="598"/>
      <c r="J458" s="598"/>
      <c r="K458" s="598"/>
      <c r="L458" s="598"/>
      <c r="M458" s="598"/>
      <c r="N458" s="598"/>
      <c r="O458" s="598"/>
    </row>
    <row r="459" spans="1:15">
      <c r="A459" s="206" t="s">
        <v>1103</v>
      </c>
    </row>
    <row r="460" spans="1:15">
      <c r="A460" s="577" t="s">
        <v>1104</v>
      </c>
      <c r="B460" s="577"/>
      <c r="C460" s="577"/>
      <c r="D460" s="577"/>
      <c r="E460" s="577"/>
      <c r="F460" s="577"/>
      <c r="G460" s="577"/>
      <c r="H460" s="577"/>
      <c r="I460" s="577"/>
      <c r="J460" s="577"/>
      <c r="K460" s="577"/>
      <c r="L460" s="577"/>
      <c r="M460" s="577"/>
      <c r="N460" s="577"/>
      <c r="O460" s="577"/>
    </row>
  </sheetData>
  <mergeCells count="32">
    <mergeCell ref="O195:O196"/>
    <mergeCell ref="O56:O58"/>
    <mergeCell ref="A16:B16"/>
    <mergeCell ref="A6:O7"/>
    <mergeCell ref="A8:O8"/>
    <mergeCell ref="A10:M10"/>
    <mergeCell ref="A13:B13"/>
    <mergeCell ref="A15:O15"/>
    <mergeCell ref="A167:O167"/>
    <mergeCell ref="A19:O19"/>
    <mergeCell ref="A20:A21"/>
    <mergeCell ref="B20:B21"/>
    <mergeCell ref="C20:C21"/>
    <mergeCell ref="K20:L20"/>
    <mergeCell ref="M20:N20"/>
    <mergeCell ref="O20:O21"/>
    <mergeCell ref="F20:J20"/>
    <mergeCell ref="A23:O23"/>
    <mergeCell ref="A460:O460"/>
    <mergeCell ref="A319:O319"/>
    <mergeCell ref="A369:O370"/>
    <mergeCell ref="A371:A372"/>
    <mergeCell ref="B371:B372"/>
    <mergeCell ref="C371:C372"/>
    <mergeCell ref="K371:L371"/>
    <mergeCell ref="M371:N371"/>
    <mergeCell ref="O371:O372"/>
    <mergeCell ref="F371:J371"/>
    <mergeCell ref="A374:B374"/>
    <mergeCell ref="A456:O456"/>
    <mergeCell ref="A457:O457"/>
    <mergeCell ref="A458:O45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opLeftCell="A2" workbookViewId="0">
      <selection activeCell="A9" sqref="A9:T9"/>
    </sheetView>
  </sheetViews>
  <sheetFormatPr defaultRowHeight="15"/>
  <cols>
    <col min="1" max="1" width="7.85546875" customWidth="1"/>
    <col min="2" max="2" width="38.85546875" customWidth="1"/>
    <col min="3" max="3" width="18.140625" customWidth="1"/>
    <col min="4" max="4" width="18.85546875" customWidth="1"/>
    <col min="5" max="5" width="14.5703125" customWidth="1"/>
    <col min="6" max="6" width="10.42578125" customWidth="1"/>
    <col min="7" max="7" width="11.7109375" customWidth="1"/>
    <col min="8" max="9" width="10.42578125" customWidth="1"/>
    <col min="10" max="12" width="10.140625" customWidth="1"/>
    <col min="13" max="13" width="8.85546875" customWidth="1"/>
    <col min="14" max="15" width="10.28515625" customWidth="1"/>
    <col min="16" max="16" width="11" customWidth="1"/>
    <col min="17" max="17" width="9.85546875" customWidth="1"/>
    <col min="18" max="18" width="10" customWidth="1"/>
    <col min="20" max="20" width="13.5703125" customWidth="1"/>
  </cols>
  <sheetData>
    <row r="1" spans="1:21">
      <c r="R1" s="505" t="s">
        <v>65</v>
      </c>
      <c r="S1" s="505"/>
      <c r="T1" s="505"/>
    </row>
    <row r="2" spans="1:21">
      <c r="R2" s="505" t="s">
        <v>67</v>
      </c>
      <c r="S2" s="505"/>
      <c r="T2" s="505"/>
    </row>
    <row r="3" spans="1:21">
      <c r="R3" s="505" t="s">
        <v>66</v>
      </c>
      <c r="S3" s="505"/>
      <c r="T3" s="505"/>
    </row>
    <row r="4" spans="1:21" ht="22.5" customHeight="1">
      <c r="A4" s="499" t="s">
        <v>64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</row>
    <row r="5" spans="1:21" ht="16.5" customHeight="1">
      <c r="A5" s="499" t="s">
        <v>283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</row>
    <row r="6" spans="1:21" ht="18.75" customHeight="1">
      <c r="A6" s="499" t="s">
        <v>274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</row>
    <row r="7" spans="1:21" ht="12.75" customHeight="1">
      <c r="A7" s="500" t="s">
        <v>21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</row>
    <row r="8" spans="1:21" ht="23.25" customHeight="1">
      <c r="A8" s="499" t="s">
        <v>275</v>
      </c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</row>
    <row r="9" spans="1:21" ht="20.25" customHeight="1">
      <c r="A9" s="499" t="s">
        <v>309</v>
      </c>
      <c r="B9" s="499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499"/>
      <c r="T9" s="499"/>
    </row>
    <row r="10" spans="1:21" ht="18.75" customHeight="1">
      <c r="A10" s="500" t="s">
        <v>63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0"/>
    </row>
    <row r="11" spans="1:21">
      <c r="A11" s="2"/>
    </row>
    <row r="12" spans="1:21" ht="90.75" customHeight="1">
      <c r="A12" s="509" t="s">
        <v>0</v>
      </c>
      <c r="B12" s="509" t="s">
        <v>1</v>
      </c>
      <c r="C12" s="509" t="s">
        <v>2</v>
      </c>
      <c r="D12" s="509" t="s">
        <v>23</v>
      </c>
      <c r="E12" s="509" t="s">
        <v>24</v>
      </c>
      <c r="F12" s="509" t="s">
        <v>276</v>
      </c>
      <c r="G12" s="509"/>
      <c r="H12" s="509" t="s">
        <v>277</v>
      </c>
      <c r="I12" s="509"/>
      <c r="J12" s="509" t="s">
        <v>278</v>
      </c>
      <c r="K12" s="509"/>
      <c r="L12" s="509"/>
      <c r="M12" s="509"/>
      <c r="N12" s="509" t="s">
        <v>279</v>
      </c>
      <c r="O12" s="509"/>
      <c r="P12" s="509" t="s">
        <v>280</v>
      </c>
      <c r="Q12" s="509"/>
      <c r="R12" s="509"/>
      <c r="S12" s="509"/>
      <c r="T12" s="509" t="s">
        <v>25</v>
      </c>
      <c r="U12" s="2"/>
    </row>
    <row r="13" spans="1:21" ht="15" hidden="1" customHeight="1">
      <c r="A13" s="509"/>
      <c r="B13" s="509"/>
      <c r="C13" s="509"/>
      <c r="D13" s="509"/>
      <c r="E13" s="509"/>
      <c r="F13" s="509"/>
      <c r="G13" s="509"/>
      <c r="H13" s="509"/>
      <c r="I13" s="509"/>
      <c r="J13" s="509" t="s">
        <v>6</v>
      </c>
      <c r="K13" s="509"/>
      <c r="L13" s="509" t="s">
        <v>7</v>
      </c>
      <c r="M13" s="509"/>
      <c r="N13" s="509"/>
      <c r="O13" s="509"/>
      <c r="P13" s="509" t="s">
        <v>26</v>
      </c>
      <c r="Q13" s="509"/>
      <c r="R13" s="509"/>
      <c r="S13" s="25" t="s">
        <v>15</v>
      </c>
      <c r="T13" s="509"/>
      <c r="U13" s="2" t="s">
        <v>19</v>
      </c>
    </row>
    <row r="14" spans="1:21" ht="85.5">
      <c r="A14" s="509"/>
      <c r="B14" s="509"/>
      <c r="C14" s="509"/>
      <c r="D14" s="509"/>
      <c r="E14" s="509"/>
      <c r="F14" s="25" t="s">
        <v>27</v>
      </c>
      <c r="G14" s="25" t="s">
        <v>28</v>
      </c>
      <c r="H14" s="25" t="s">
        <v>27</v>
      </c>
      <c r="I14" s="25" t="s">
        <v>28</v>
      </c>
      <c r="J14" s="25" t="s">
        <v>27</v>
      </c>
      <c r="K14" s="25" t="s">
        <v>29</v>
      </c>
      <c r="L14" s="25" t="s">
        <v>27</v>
      </c>
      <c r="M14" s="25" t="s">
        <v>30</v>
      </c>
      <c r="N14" s="25" t="s">
        <v>27</v>
      </c>
      <c r="O14" s="25" t="s">
        <v>28</v>
      </c>
      <c r="P14" s="25" t="s">
        <v>27</v>
      </c>
      <c r="Q14" s="25" t="s">
        <v>29</v>
      </c>
      <c r="R14" s="25" t="s">
        <v>27</v>
      </c>
      <c r="S14" s="25" t="s">
        <v>29</v>
      </c>
      <c r="T14" s="509"/>
      <c r="U14" s="2"/>
    </row>
    <row r="15" spans="1:21" s="8" customFormat="1">
      <c r="A15" s="25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  <c r="I15" s="25">
        <v>9</v>
      </c>
      <c r="J15" s="25">
        <v>10</v>
      </c>
      <c r="K15" s="25">
        <v>11</v>
      </c>
      <c r="L15" s="25">
        <v>12</v>
      </c>
      <c r="M15" s="25">
        <v>13</v>
      </c>
      <c r="N15" s="25">
        <v>14</v>
      </c>
      <c r="O15" s="25">
        <v>15</v>
      </c>
      <c r="P15" s="25">
        <v>16</v>
      </c>
      <c r="Q15" s="25">
        <v>17</v>
      </c>
      <c r="R15" s="25">
        <v>18</v>
      </c>
      <c r="S15" s="25">
        <v>19</v>
      </c>
      <c r="T15" s="25">
        <v>20</v>
      </c>
      <c r="U15" s="2"/>
    </row>
    <row r="16" spans="1:21" ht="87.75" customHeight="1">
      <c r="A16" s="34">
        <v>1</v>
      </c>
      <c r="B16" s="31" t="s">
        <v>281</v>
      </c>
      <c r="C16" s="38" t="s">
        <v>272</v>
      </c>
      <c r="D16" s="38"/>
      <c r="E16" s="38"/>
      <c r="F16" s="43"/>
      <c r="G16" s="43"/>
      <c r="H16" s="38"/>
      <c r="I16" s="38"/>
      <c r="J16" s="43"/>
      <c r="K16" s="43"/>
      <c r="L16" s="38"/>
      <c r="M16" s="38"/>
      <c r="N16" s="38"/>
      <c r="O16" s="38"/>
      <c r="P16" s="43"/>
      <c r="Q16" s="38"/>
      <c r="R16" s="38"/>
      <c r="S16" s="38"/>
      <c r="T16" s="38"/>
      <c r="U16" s="3"/>
    </row>
    <row r="17" spans="1:21" ht="71.25">
      <c r="A17" s="34">
        <v>2</v>
      </c>
      <c r="B17" s="31" t="s">
        <v>282</v>
      </c>
      <c r="C17" s="38" t="s">
        <v>273</v>
      </c>
      <c r="D17" s="38"/>
      <c r="E17" s="38"/>
      <c r="F17" s="43"/>
      <c r="G17" s="43"/>
      <c r="H17" s="38"/>
      <c r="I17" s="38"/>
      <c r="J17" s="43"/>
      <c r="K17" s="43"/>
      <c r="L17" s="38"/>
      <c r="M17" s="38"/>
      <c r="N17" s="38"/>
      <c r="O17" s="38"/>
      <c r="P17" s="43"/>
      <c r="Q17" s="38"/>
      <c r="R17" s="38"/>
      <c r="S17" s="38"/>
      <c r="T17" s="38"/>
      <c r="U17" s="3"/>
    </row>
    <row r="18" spans="1:21" s="52" customFormat="1" ht="15.75" customHeight="1">
      <c r="A18" s="510" t="s">
        <v>31</v>
      </c>
      <c r="B18" s="510"/>
      <c r="C18" s="510"/>
      <c r="D18" s="47" t="s">
        <v>16</v>
      </c>
      <c r="E18" s="47" t="s">
        <v>16</v>
      </c>
      <c r="F18" s="47" t="s">
        <v>16</v>
      </c>
      <c r="G18" s="47" t="s">
        <v>16</v>
      </c>
      <c r="H18" s="47" t="s">
        <v>16</v>
      </c>
      <c r="I18" s="47" t="s">
        <v>16</v>
      </c>
      <c r="J18" s="47" t="s">
        <v>16</v>
      </c>
      <c r="K18" s="47" t="s">
        <v>16</v>
      </c>
      <c r="L18" s="47" t="s">
        <v>16</v>
      </c>
      <c r="M18" s="47" t="s">
        <v>16</v>
      </c>
      <c r="N18" s="47" t="s">
        <v>16</v>
      </c>
      <c r="O18" s="47" t="s">
        <v>16</v>
      </c>
      <c r="P18" s="47" t="s">
        <v>16</v>
      </c>
      <c r="Q18" s="47" t="s">
        <v>16</v>
      </c>
      <c r="R18" s="47" t="s">
        <v>16</v>
      </c>
      <c r="S18" s="47" t="s">
        <v>16</v>
      </c>
      <c r="T18" s="47" t="s">
        <v>16</v>
      </c>
    </row>
    <row r="19" spans="1:21" ht="15.7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16"/>
      <c r="N19" s="16"/>
      <c r="O19" s="16"/>
      <c r="P19" s="16"/>
      <c r="Q19" s="16"/>
      <c r="R19" s="16"/>
      <c r="S19" s="16"/>
      <c r="T19" s="16"/>
    </row>
    <row r="20" spans="1:21" ht="15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1" s="17" customFormat="1" ht="33.75" customHeight="1">
      <c r="A21" s="506" t="s">
        <v>32</v>
      </c>
      <c r="B21" s="506"/>
      <c r="C21" s="506"/>
      <c r="D21" s="506"/>
      <c r="E21" s="506"/>
      <c r="F21" s="506"/>
      <c r="G21" s="506"/>
      <c r="H21" s="506"/>
      <c r="I21" s="506"/>
      <c r="J21" s="506"/>
      <c r="K21" s="506"/>
      <c r="L21" s="506"/>
    </row>
  </sheetData>
  <mergeCells count="26">
    <mergeCell ref="A21:L21"/>
    <mergeCell ref="A9:T9"/>
    <mergeCell ref="A10:T10"/>
    <mergeCell ref="A5:T5"/>
    <mergeCell ref="R1:T1"/>
    <mergeCell ref="R2:T2"/>
    <mergeCell ref="R3:T3"/>
    <mergeCell ref="A4:T4"/>
    <mergeCell ref="A6:T6"/>
    <mergeCell ref="A7:T7"/>
    <mergeCell ref="A8:T8"/>
    <mergeCell ref="T12:T14"/>
    <mergeCell ref="J13:K13"/>
    <mergeCell ref="L13:M13"/>
    <mergeCell ref="P13:R13"/>
    <mergeCell ref="A18:C18"/>
    <mergeCell ref="P12:S12"/>
    <mergeCell ref="A12:A14"/>
    <mergeCell ref="B12:B14"/>
    <mergeCell ref="C12:C14"/>
    <mergeCell ref="D12:D14"/>
    <mergeCell ref="E12:E14"/>
    <mergeCell ref="F12:G13"/>
    <mergeCell ref="H12:I13"/>
    <mergeCell ref="J12:M12"/>
    <mergeCell ref="N12:O1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opLeftCell="A7" workbookViewId="0">
      <selection activeCell="A9" sqref="A9:T9"/>
    </sheetView>
  </sheetViews>
  <sheetFormatPr defaultRowHeight="15"/>
  <cols>
    <col min="1" max="1" width="13.28515625" customWidth="1"/>
    <col min="2" max="2" width="35.28515625" customWidth="1"/>
    <col min="3" max="3" width="14" customWidth="1"/>
    <col min="4" max="4" width="18.85546875" customWidth="1"/>
    <col min="5" max="5" width="13.7109375" customWidth="1"/>
    <col min="6" max="9" width="10.42578125" customWidth="1"/>
    <col min="10" max="10" width="8.85546875" customWidth="1"/>
    <col min="11" max="12" width="10.140625" customWidth="1"/>
    <col min="13" max="13" width="8" customWidth="1"/>
    <col min="14" max="15" width="10.28515625" customWidth="1"/>
    <col min="16" max="16" width="9.5703125" customWidth="1"/>
    <col min="17" max="18" width="8.140625" customWidth="1"/>
    <col min="20" max="20" width="13.5703125" customWidth="1"/>
  </cols>
  <sheetData>
    <row r="1" spans="1:21" ht="18.75" customHeight="1">
      <c r="A1" s="1"/>
      <c r="R1" s="505" t="s">
        <v>33</v>
      </c>
      <c r="S1" s="505"/>
      <c r="T1" s="505"/>
    </row>
    <row r="2" spans="1:21" ht="15" customHeight="1">
      <c r="A2" s="1"/>
      <c r="R2" s="505" t="s">
        <v>19</v>
      </c>
      <c r="S2" s="505"/>
      <c r="T2" s="505"/>
    </row>
    <row r="3" spans="1:21" ht="12.75" customHeight="1">
      <c r="A3" s="1"/>
      <c r="R3" s="505" t="s">
        <v>20</v>
      </c>
      <c r="S3" s="505"/>
      <c r="T3" s="505"/>
    </row>
    <row r="4" spans="1:21" ht="23.25" customHeight="1">
      <c r="A4" s="499" t="s">
        <v>34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</row>
    <row r="5" spans="1:21" ht="16.5" customHeight="1">
      <c r="A5" s="499" t="s">
        <v>283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</row>
    <row r="6" spans="1:21" ht="18.75" customHeight="1">
      <c r="A6" s="499" t="s">
        <v>274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</row>
    <row r="7" spans="1:21" ht="12.75" customHeight="1">
      <c r="A7" s="500" t="s">
        <v>21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</row>
    <row r="8" spans="1:21" ht="23.25" customHeight="1">
      <c r="A8" s="499" t="s">
        <v>275</v>
      </c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</row>
    <row r="9" spans="1:21" ht="20.25" customHeight="1">
      <c r="A9" s="499" t="s">
        <v>309</v>
      </c>
      <c r="B9" s="499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499"/>
      <c r="T9" s="499"/>
    </row>
    <row r="10" spans="1:21" ht="18.75" customHeight="1">
      <c r="A10" s="500" t="s">
        <v>63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0"/>
    </row>
    <row r="11" spans="1:21" ht="18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"/>
    </row>
    <row r="12" spans="1:21" s="8" customFormat="1" ht="45" customHeight="1">
      <c r="A12" s="509" t="s">
        <v>0</v>
      </c>
      <c r="B12" s="509" t="s">
        <v>1</v>
      </c>
      <c r="C12" s="509" t="s">
        <v>2</v>
      </c>
      <c r="D12" s="509" t="s">
        <v>35</v>
      </c>
      <c r="E12" s="509" t="s">
        <v>36</v>
      </c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  <c r="S12" s="509" t="s">
        <v>295</v>
      </c>
      <c r="T12" s="509"/>
      <c r="U12" s="2"/>
    </row>
    <row r="13" spans="1:21">
      <c r="A13" s="509"/>
      <c r="B13" s="509"/>
      <c r="C13" s="509"/>
      <c r="D13" s="509"/>
      <c r="E13" s="509" t="s">
        <v>6</v>
      </c>
      <c r="F13" s="509"/>
      <c r="G13" s="509"/>
      <c r="H13" s="509"/>
      <c r="I13" s="509"/>
      <c r="J13" s="509"/>
      <c r="K13" s="509"/>
      <c r="L13" s="509" t="s">
        <v>7</v>
      </c>
      <c r="M13" s="509"/>
      <c r="N13" s="509"/>
      <c r="O13" s="509"/>
      <c r="P13" s="509"/>
      <c r="Q13" s="509"/>
      <c r="R13" s="509"/>
      <c r="S13" s="509"/>
      <c r="T13" s="509"/>
      <c r="U13" s="3"/>
    </row>
    <row r="14" spans="1:21" ht="15.75" customHeight="1">
      <c r="A14" s="509"/>
      <c r="B14" s="509"/>
      <c r="C14" s="509"/>
      <c r="D14" s="509"/>
      <c r="E14" s="25" t="s">
        <v>37</v>
      </c>
      <c r="F14" s="509" t="s">
        <v>38</v>
      </c>
      <c r="G14" s="509"/>
      <c r="H14" s="509"/>
      <c r="I14" s="509"/>
      <c r="J14" s="509"/>
      <c r="K14" s="509"/>
      <c r="L14" s="25" t="s">
        <v>37</v>
      </c>
      <c r="M14" s="509" t="s">
        <v>38</v>
      </c>
      <c r="N14" s="509"/>
      <c r="O14" s="509"/>
      <c r="P14" s="509"/>
      <c r="Q14" s="509"/>
      <c r="R14" s="509"/>
      <c r="S14" s="25" t="s">
        <v>37</v>
      </c>
      <c r="T14" s="25" t="s">
        <v>38</v>
      </c>
    </row>
    <row r="15" spans="1:21" ht="63.75" customHeight="1">
      <c r="A15" s="509"/>
      <c r="B15" s="509"/>
      <c r="C15" s="509"/>
      <c r="D15" s="509"/>
      <c r="E15" s="25" t="s">
        <v>26</v>
      </c>
      <c r="F15" s="25" t="s">
        <v>26</v>
      </c>
      <c r="G15" s="25" t="s">
        <v>39</v>
      </c>
      <c r="H15" s="25" t="s">
        <v>40</v>
      </c>
      <c r="I15" s="25" t="s">
        <v>41</v>
      </c>
      <c r="J15" s="25" t="s">
        <v>42</v>
      </c>
      <c r="K15" s="25" t="s">
        <v>43</v>
      </c>
      <c r="L15" s="25" t="s">
        <v>26</v>
      </c>
      <c r="M15" s="25" t="s">
        <v>26</v>
      </c>
      <c r="N15" s="25" t="s">
        <v>39</v>
      </c>
      <c r="O15" s="25" t="s">
        <v>40</v>
      </c>
      <c r="P15" s="25" t="s">
        <v>41</v>
      </c>
      <c r="Q15" s="25" t="s">
        <v>42</v>
      </c>
      <c r="R15" s="25" t="s">
        <v>43</v>
      </c>
      <c r="S15" s="25" t="s">
        <v>26</v>
      </c>
      <c r="T15" s="25" t="s">
        <v>15</v>
      </c>
    </row>
    <row r="16" spans="1:21" s="8" customFormat="1">
      <c r="A16" s="25">
        <v>1</v>
      </c>
      <c r="B16" s="25">
        <v>2</v>
      </c>
      <c r="C16" s="25">
        <v>3</v>
      </c>
      <c r="D16" s="25">
        <v>4</v>
      </c>
      <c r="E16" s="25">
        <v>5</v>
      </c>
      <c r="F16" s="25">
        <v>6</v>
      </c>
      <c r="G16" s="25">
        <v>7</v>
      </c>
      <c r="H16" s="25">
        <v>8</v>
      </c>
      <c r="I16" s="25">
        <v>9</v>
      </c>
      <c r="J16" s="25">
        <v>10</v>
      </c>
      <c r="K16" s="25" t="s">
        <v>44</v>
      </c>
      <c r="L16" s="25">
        <v>12</v>
      </c>
      <c r="M16" s="25">
        <v>13</v>
      </c>
      <c r="N16" s="25">
        <v>14</v>
      </c>
      <c r="O16" s="25">
        <v>15</v>
      </c>
      <c r="P16" s="25">
        <v>16</v>
      </c>
      <c r="Q16" s="25">
        <v>17</v>
      </c>
      <c r="R16" s="25">
        <v>18</v>
      </c>
      <c r="S16" s="25">
        <v>19</v>
      </c>
      <c r="T16" s="25">
        <v>20</v>
      </c>
    </row>
    <row r="17" spans="1:20" ht="103.5" customHeight="1">
      <c r="A17" s="34">
        <v>1</v>
      </c>
      <c r="B17" s="31" t="s">
        <v>281</v>
      </c>
      <c r="C17" s="38" t="s">
        <v>272</v>
      </c>
      <c r="D17" s="10" t="s">
        <v>16</v>
      </c>
      <c r="E17" s="10" t="s">
        <v>16</v>
      </c>
      <c r="F17" s="10" t="s">
        <v>16</v>
      </c>
      <c r="G17" s="10" t="s">
        <v>16</v>
      </c>
      <c r="H17" s="10" t="s">
        <v>16</v>
      </c>
      <c r="I17" s="10" t="s">
        <v>16</v>
      </c>
      <c r="J17" s="10" t="s">
        <v>16</v>
      </c>
      <c r="K17" s="10" t="s">
        <v>16</v>
      </c>
      <c r="L17" s="10" t="s">
        <v>16</v>
      </c>
      <c r="M17" s="10" t="s">
        <v>16</v>
      </c>
      <c r="N17" s="10" t="s">
        <v>16</v>
      </c>
      <c r="O17" s="10" t="s">
        <v>16</v>
      </c>
      <c r="P17" s="10" t="s">
        <v>16</v>
      </c>
      <c r="Q17" s="10" t="s">
        <v>16</v>
      </c>
      <c r="R17" s="10" t="s">
        <v>16</v>
      </c>
      <c r="S17" s="10" t="s">
        <v>16</v>
      </c>
      <c r="T17" s="10" t="s">
        <v>16</v>
      </c>
    </row>
    <row r="18" spans="1:20" ht="73.5" customHeight="1">
      <c r="A18" s="34">
        <v>2</v>
      </c>
      <c r="B18" s="31" t="s">
        <v>282</v>
      </c>
      <c r="C18" s="38" t="s">
        <v>273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15" customHeight="1">
      <c r="A19" s="511" t="s">
        <v>31</v>
      </c>
      <c r="B19" s="512"/>
      <c r="C19" s="513"/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5"/>
      <c r="N19" s="5"/>
      <c r="O19" s="5"/>
      <c r="P19" s="5"/>
      <c r="Q19" s="5"/>
      <c r="R19" s="5"/>
      <c r="S19" s="5"/>
      <c r="T19" s="5"/>
    </row>
    <row r="20" spans="1:20">
      <c r="A20" s="2"/>
    </row>
    <row r="21" spans="1:20">
      <c r="A21" s="2"/>
    </row>
    <row r="22" spans="1:20">
      <c r="A22" s="3"/>
    </row>
  </sheetData>
  <mergeCells count="21">
    <mergeCell ref="S12:T13"/>
    <mergeCell ref="E13:K13"/>
    <mergeCell ref="L13:R13"/>
    <mergeCell ref="A10:T10"/>
    <mergeCell ref="A8:T8"/>
    <mergeCell ref="A19:C19"/>
    <mergeCell ref="A4:T4"/>
    <mergeCell ref="A5:T5"/>
    <mergeCell ref="A6:T6"/>
    <mergeCell ref="R1:T1"/>
    <mergeCell ref="R2:T2"/>
    <mergeCell ref="R3:T3"/>
    <mergeCell ref="F14:K14"/>
    <mergeCell ref="M14:R14"/>
    <mergeCell ref="A12:A15"/>
    <mergeCell ref="B12:B15"/>
    <mergeCell ref="C12:C15"/>
    <mergeCell ref="D12:D15"/>
    <mergeCell ref="E12:R12"/>
    <mergeCell ref="A7:T7"/>
    <mergeCell ref="A9:T9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opLeftCell="A4" workbookViewId="0">
      <selection activeCell="A9" sqref="A9:V9"/>
    </sheetView>
  </sheetViews>
  <sheetFormatPr defaultRowHeight="15"/>
  <cols>
    <col min="1" max="1" width="9.28515625" customWidth="1"/>
    <col min="2" max="2" width="42" customWidth="1"/>
    <col min="3" max="3" width="17.28515625" customWidth="1"/>
    <col min="4" max="4" width="27" customWidth="1"/>
    <col min="5" max="5" width="13.7109375" customWidth="1"/>
    <col min="6" max="9" width="10.42578125" customWidth="1"/>
    <col min="10" max="10" width="8.85546875" customWidth="1"/>
    <col min="11" max="12" width="10.140625" customWidth="1"/>
    <col min="13" max="13" width="8" customWidth="1"/>
    <col min="14" max="15" width="10.28515625" customWidth="1"/>
    <col min="16" max="16" width="9.5703125" customWidth="1"/>
    <col min="17" max="18" width="8.140625" customWidth="1"/>
    <col min="20" max="20" width="13.5703125" customWidth="1"/>
  </cols>
  <sheetData>
    <row r="1" spans="1:22" ht="18.75" customHeight="1">
      <c r="A1" s="1" t="s">
        <v>45</v>
      </c>
    </row>
    <row r="2" spans="1:22" ht="15" customHeight="1">
      <c r="A2" s="1" t="s">
        <v>19</v>
      </c>
    </row>
    <row r="3" spans="1:22" ht="12.75" customHeight="1">
      <c r="A3" s="1" t="s">
        <v>20</v>
      </c>
    </row>
    <row r="4" spans="1:22" ht="23.25" customHeight="1">
      <c r="A4" s="499" t="s">
        <v>46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</row>
    <row r="5" spans="1:22" ht="16.5" customHeight="1">
      <c r="A5" s="499" t="s">
        <v>283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</row>
    <row r="6" spans="1:22" ht="18.75" customHeight="1">
      <c r="A6" s="499" t="s">
        <v>274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</row>
    <row r="7" spans="1:22" ht="12.75" customHeight="1">
      <c r="A7" s="500" t="s">
        <v>21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</row>
    <row r="8" spans="1:22" ht="23.25" customHeight="1">
      <c r="A8" s="499" t="s">
        <v>275</v>
      </c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</row>
    <row r="9" spans="1:22" ht="20.25" customHeight="1">
      <c r="A9" s="499" t="s">
        <v>309</v>
      </c>
      <c r="B9" s="499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499"/>
      <c r="T9" s="499"/>
      <c r="U9" s="499"/>
      <c r="V9" s="499"/>
    </row>
    <row r="10" spans="1:22" ht="18.75" customHeight="1">
      <c r="A10" s="500" t="s">
        <v>63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0"/>
    </row>
    <row r="11" spans="1:22" ht="18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99" customHeight="1">
      <c r="A12" s="509" t="s">
        <v>0</v>
      </c>
      <c r="B12" s="509" t="s">
        <v>1</v>
      </c>
      <c r="C12" s="509" t="s">
        <v>2</v>
      </c>
      <c r="D12" s="509" t="s">
        <v>47</v>
      </c>
      <c r="E12" s="509" t="s">
        <v>296</v>
      </c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 t="s">
        <v>48</v>
      </c>
      <c r="R12" s="509"/>
      <c r="S12" s="509"/>
      <c r="T12" s="509"/>
      <c r="U12" s="509"/>
      <c r="V12" s="509" t="s">
        <v>25</v>
      </c>
    </row>
    <row r="13" spans="1:22" s="8" customFormat="1" ht="19.5" customHeight="1">
      <c r="A13" s="509"/>
      <c r="B13" s="509"/>
      <c r="C13" s="509"/>
      <c r="D13" s="509"/>
      <c r="E13" s="509" t="s">
        <v>6</v>
      </c>
      <c r="F13" s="509"/>
      <c r="G13" s="509"/>
      <c r="H13" s="509"/>
      <c r="I13" s="509"/>
      <c r="J13" s="509"/>
      <c r="K13" s="509" t="s">
        <v>7</v>
      </c>
      <c r="L13" s="509"/>
      <c r="M13" s="509"/>
      <c r="N13" s="509"/>
      <c r="O13" s="509"/>
      <c r="P13" s="509"/>
      <c r="Q13" s="509"/>
      <c r="R13" s="509"/>
      <c r="S13" s="509"/>
      <c r="T13" s="509"/>
      <c r="U13" s="509"/>
      <c r="V13" s="509"/>
    </row>
    <row r="14" spans="1:22" ht="24.75" customHeight="1">
      <c r="A14" s="509"/>
      <c r="B14" s="509"/>
      <c r="C14" s="509"/>
      <c r="D14" s="509"/>
      <c r="E14" s="25" t="s">
        <v>49</v>
      </c>
      <c r="F14" s="25" t="s">
        <v>39</v>
      </c>
      <c r="G14" s="25" t="s">
        <v>40</v>
      </c>
      <c r="H14" s="25" t="s">
        <v>41</v>
      </c>
      <c r="I14" s="25" t="s">
        <v>42</v>
      </c>
      <c r="J14" s="25" t="s">
        <v>43</v>
      </c>
      <c r="K14" s="25" t="s">
        <v>49</v>
      </c>
      <c r="L14" s="25" t="s">
        <v>39</v>
      </c>
      <c r="M14" s="25" t="s">
        <v>40</v>
      </c>
      <c r="N14" s="25" t="s">
        <v>41</v>
      </c>
      <c r="O14" s="25" t="s">
        <v>42</v>
      </c>
      <c r="P14" s="25" t="s">
        <v>43</v>
      </c>
      <c r="Q14" s="25" t="s">
        <v>39</v>
      </c>
      <c r="R14" s="25" t="s">
        <v>40</v>
      </c>
      <c r="S14" s="25" t="s">
        <v>41</v>
      </c>
      <c r="T14" s="25" t="s">
        <v>42</v>
      </c>
      <c r="U14" s="25" t="s">
        <v>43</v>
      </c>
      <c r="V14" s="509"/>
    </row>
    <row r="15" spans="1:22" ht="15.75" customHeight="1">
      <c r="A15" s="25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  <c r="I15" s="25">
        <v>9</v>
      </c>
      <c r="J15" s="25">
        <v>10</v>
      </c>
      <c r="K15" s="25">
        <v>11</v>
      </c>
      <c r="L15" s="25">
        <v>12</v>
      </c>
      <c r="M15" s="25">
        <v>13</v>
      </c>
      <c r="N15" s="25">
        <v>14</v>
      </c>
      <c r="O15" s="25">
        <v>15</v>
      </c>
      <c r="P15" s="25">
        <v>16</v>
      </c>
      <c r="Q15" s="25">
        <v>17</v>
      </c>
      <c r="R15" s="25">
        <v>18</v>
      </c>
      <c r="S15" s="25">
        <v>19</v>
      </c>
      <c r="T15" s="25">
        <v>20</v>
      </c>
      <c r="U15" s="25">
        <v>21</v>
      </c>
      <c r="V15" s="25">
        <v>22</v>
      </c>
    </row>
    <row r="16" spans="1:22" ht="93" customHeight="1">
      <c r="A16" s="30">
        <v>1</v>
      </c>
      <c r="B16" s="31" t="s">
        <v>281</v>
      </c>
      <c r="C16" s="38" t="s">
        <v>272</v>
      </c>
      <c r="D16" s="25" t="s">
        <v>16</v>
      </c>
      <c r="E16" s="25" t="s">
        <v>16</v>
      </c>
      <c r="F16" s="25" t="s">
        <v>16</v>
      </c>
      <c r="G16" s="25" t="s">
        <v>16</v>
      </c>
      <c r="H16" s="25" t="s">
        <v>16</v>
      </c>
      <c r="I16" s="25" t="s">
        <v>16</v>
      </c>
      <c r="J16" s="25" t="s">
        <v>16</v>
      </c>
      <c r="K16" s="25" t="s">
        <v>16</v>
      </c>
      <c r="L16" s="25" t="s">
        <v>16</v>
      </c>
      <c r="M16" s="25" t="s">
        <v>16</v>
      </c>
      <c r="N16" s="25" t="s">
        <v>16</v>
      </c>
      <c r="O16" s="25" t="s">
        <v>16</v>
      </c>
      <c r="P16" s="25" t="s">
        <v>16</v>
      </c>
      <c r="Q16" s="25" t="s">
        <v>16</v>
      </c>
      <c r="R16" s="25" t="s">
        <v>16</v>
      </c>
      <c r="S16" s="25" t="s">
        <v>16</v>
      </c>
      <c r="T16" s="25" t="s">
        <v>16</v>
      </c>
      <c r="U16" s="25" t="s">
        <v>16</v>
      </c>
      <c r="V16" s="25" t="s">
        <v>16</v>
      </c>
    </row>
    <row r="17" spans="1:22" ht="63.75" customHeight="1">
      <c r="A17" s="30">
        <v>2</v>
      </c>
      <c r="B17" s="31" t="s">
        <v>282</v>
      </c>
      <c r="C17" s="38" t="s">
        <v>273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:22" s="8" customFormat="1">
      <c r="A18" s="509" t="s">
        <v>31</v>
      </c>
      <c r="B18" s="509"/>
      <c r="C18" s="509"/>
      <c r="D18" s="11" t="s">
        <v>16</v>
      </c>
      <c r="E18" s="11" t="s">
        <v>16</v>
      </c>
      <c r="F18" s="11" t="s">
        <v>16</v>
      </c>
      <c r="G18" s="11" t="s">
        <v>16</v>
      </c>
      <c r="H18" s="11" t="s">
        <v>16</v>
      </c>
      <c r="I18" s="11" t="s">
        <v>16</v>
      </c>
      <c r="J18" s="11" t="s">
        <v>16</v>
      </c>
      <c r="K18" s="11" t="s">
        <v>16</v>
      </c>
      <c r="L18" s="11" t="s">
        <v>16</v>
      </c>
      <c r="M18" s="11" t="s">
        <v>16</v>
      </c>
      <c r="N18" s="11" t="s">
        <v>16</v>
      </c>
      <c r="O18" s="11" t="s">
        <v>16</v>
      </c>
      <c r="P18" s="11" t="s">
        <v>16</v>
      </c>
      <c r="Q18" s="11" t="s">
        <v>16</v>
      </c>
      <c r="R18" s="11" t="s">
        <v>16</v>
      </c>
      <c r="S18" s="11" t="s">
        <v>16</v>
      </c>
      <c r="T18" s="11" t="s">
        <v>16</v>
      </c>
      <c r="U18" s="11" t="s">
        <v>16</v>
      </c>
      <c r="V18" s="11" t="s">
        <v>16</v>
      </c>
    </row>
    <row r="19" spans="1:22" ht="43.5">
      <c r="A19" s="1" t="s">
        <v>50</v>
      </c>
    </row>
    <row r="20" spans="1:22" ht="15" customHeight="1">
      <c r="A20" s="500" t="s">
        <v>51</v>
      </c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0"/>
      <c r="T20" s="500"/>
      <c r="U20" s="500"/>
      <c r="V20" s="500"/>
    </row>
    <row r="21" spans="1:22">
      <c r="A21" s="2"/>
    </row>
    <row r="22" spans="1:22">
      <c r="A22" s="2"/>
    </row>
  </sheetData>
  <mergeCells count="18">
    <mergeCell ref="A9:V9"/>
    <mergeCell ref="A10:V10"/>
    <mergeCell ref="A20:V20"/>
    <mergeCell ref="E12:P12"/>
    <mergeCell ref="Q12:U13"/>
    <mergeCell ref="V12:V14"/>
    <mergeCell ref="E13:J13"/>
    <mergeCell ref="K13:P13"/>
    <mergeCell ref="A18:C18"/>
    <mergeCell ref="A12:A14"/>
    <mergeCell ref="B12:B14"/>
    <mergeCell ref="C12:C14"/>
    <mergeCell ref="D12:D14"/>
    <mergeCell ref="A4:V4"/>
    <mergeCell ref="A5:V5"/>
    <mergeCell ref="A6:V6"/>
    <mergeCell ref="A7:V7"/>
    <mergeCell ref="A8:V8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opLeftCell="A7" workbookViewId="0">
      <selection activeCell="A9" sqref="A9:AA9"/>
    </sheetView>
  </sheetViews>
  <sheetFormatPr defaultRowHeight="15"/>
  <cols>
    <col min="1" max="1" width="10.5703125" customWidth="1"/>
    <col min="2" max="2" width="37" customWidth="1"/>
    <col min="3" max="3" width="18.7109375" customWidth="1"/>
    <col min="4" max="4" width="18.85546875" customWidth="1"/>
    <col min="5" max="5" width="7.5703125" customWidth="1"/>
    <col min="6" max="6" width="6.5703125" customWidth="1"/>
    <col min="7" max="7" width="9" customWidth="1"/>
    <col min="8" max="8" width="7.42578125" customWidth="1"/>
    <col min="9" max="9" width="8" customWidth="1"/>
    <col min="10" max="10" width="5.85546875" customWidth="1"/>
    <col min="11" max="11" width="7.85546875" customWidth="1"/>
    <col min="12" max="12" width="9" customWidth="1"/>
    <col min="13" max="13" width="6.28515625" customWidth="1"/>
    <col min="14" max="14" width="6.7109375" customWidth="1"/>
    <col min="15" max="16" width="9" customWidth="1"/>
    <col min="17" max="17" width="7.42578125" customWidth="1"/>
    <col min="18" max="18" width="5.7109375" customWidth="1"/>
    <col min="19" max="19" width="8" customWidth="1"/>
    <col min="20" max="24" width="7.140625" customWidth="1"/>
    <col min="25" max="25" width="5.140625" customWidth="1"/>
    <col min="26" max="26" width="8.140625" customWidth="1"/>
    <col min="27" max="27" width="13.5703125" customWidth="1"/>
  </cols>
  <sheetData>
    <row r="1" spans="1:27" ht="18.75" customHeight="1">
      <c r="A1" s="1" t="s">
        <v>52</v>
      </c>
    </row>
    <row r="2" spans="1:27" ht="15" customHeight="1">
      <c r="A2" s="1" t="s">
        <v>19</v>
      </c>
    </row>
    <row r="3" spans="1:27" ht="12.75" customHeight="1">
      <c r="A3" s="1" t="s">
        <v>20</v>
      </c>
    </row>
    <row r="4" spans="1:27" ht="23.25" customHeight="1">
      <c r="A4" s="499" t="s">
        <v>53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</row>
    <row r="5" spans="1:27" ht="16.5" customHeight="1">
      <c r="A5" s="499" t="s">
        <v>283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</row>
    <row r="6" spans="1:27" ht="18.75" customHeight="1">
      <c r="A6" s="499" t="s">
        <v>274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</row>
    <row r="7" spans="1:27" ht="12.75" customHeight="1">
      <c r="A7" s="500" t="s">
        <v>21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  <c r="Y7" s="500"/>
      <c r="Z7" s="500"/>
      <c r="AA7" s="500"/>
    </row>
    <row r="8" spans="1:27" ht="23.25" customHeight="1">
      <c r="A8" s="499" t="s">
        <v>275</v>
      </c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499"/>
      <c r="AA8" s="499"/>
    </row>
    <row r="9" spans="1:27" ht="20.25" customHeight="1">
      <c r="A9" s="499" t="s">
        <v>309</v>
      </c>
      <c r="B9" s="499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499"/>
      <c r="T9" s="499"/>
      <c r="U9" s="499"/>
      <c r="V9" s="499"/>
      <c r="W9" s="499"/>
      <c r="X9" s="499"/>
      <c r="Y9" s="499"/>
      <c r="Z9" s="499"/>
      <c r="AA9" s="499"/>
    </row>
    <row r="10" spans="1:27" ht="18.75" customHeight="1">
      <c r="A10" s="500" t="s">
        <v>63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0"/>
      <c r="Y10" s="500"/>
      <c r="Z10" s="500"/>
      <c r="AA10" s="500"/>
    </row>
    <row r="11" spans="1:27" ht="18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18" customHeight="1">
      <c r="A12" s="509" t="s">
        <v>0</v>
      </c>
      <c r="B12" s="509" t="s">
        <v>1</v>
      </c>
      <c r="C12" s="509" t="s">
        <v>2</v>
      </c>
      <c r="D12" s="509" t="s">
        <v>47</v>
      </c>
      <c r="E12" s="509" t="s">
        <v>297</v>
      </c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  <c r="S12" s="509"/>
      <c r="T12" s="509" t="s">
        <v>48</v>
      </c>
      <c r="U12" s="509"/>
      <c r="V12" s="509"/>
      <c r="W12" s="509"/>
      <c r="X12" s="509"/>
      <c r="Y12" s="509"/>
      <c r="Z12" s="509"/>
      <c r="AA12" s="509" t="s">
        <v>25</v>
      </c>
    </row>
    <row r="13" spans="1:27" ht="135" customHeight="1">
      <c r="A13" s="509"/>
      <c r="B13" s="509"/>
      <c r="C13" s="509"/>
      <c r="D13" s="509"/>
      <c r="E13" s="509" t="s">
        <v>6</v>
      </c>
      <c r="F13" s="509"/>
      <c r="G13" s="509"/>
      <c r="H13" s="509"/>
      <c r="I13" s="509"/>
      <c r="J13" s="509"/>
      <c r="K13" s="509"/>
      <c r="L13" s="509" t="s">
        <v>7</v>
      </c>
      <c r="M13" s="509"/>
      <c r="N13" s="509"/>
      <c r="O13" s="509"/>
      <c r="P13" s="509"/>
      <c r="Q13" s="509"/>
      <c r="R13" s="509"/>
      <c r="S13" s="509"/>
      <c r="T13" s="509"/>
      <c r="U13" s="509"/>
      <c r="V13" s="509"/>
      <c r="W13" s="509"/>
      <c r="X13" s="509"/>
      <c r="Y13" s="509"/>
      <c r="Z13" s="509"/>
      <c r="AA13" s="509"/>
    </row>
    <row r="14" spans="1:27" s="8" customFormat="1" ht="43.5" customHeight="1">
      <c r="A14" s="509"/>
      <c r="B14" s="509"/>
      <c r="C14" s="509"/>
      <c r="D14" s="509"/>
      <c r="E14" s="25" t="s">
        <v>39</v>
      </c>
      <c r="F14" s="25" t="s">
        <v>40</v>
      </c>
      <c r="G14" s="25" t="s">
        <v>54</v>
      </c>
      <c r="H14" s="25" t="s">
        <v>55</v>
      </c>
      <c r="I14" s="25" t="s">
        <v>56</v>
      </c>
      <c r="J14" s="25" t="s">
        <v>42</v>
      </c>
      <c r="K14" s="25" t="s">
        <v>43</v>
      </c>
      <c r="L14" s="25" t="s">
        <v>57</v>
      </c>
      <c r="M14" s="25" t="s">
        <v>39</v>
      </c>
      <c r="N14" s="25" t="s">
        <v>40</v>
      </c>
      <c r="O14" s="25" t="s">
        <v>58</v>
      </c>
      <c r="P14" s="25" t="s">
        <v>59</v>
      </c>
      <c r="Q14" s="25" t="s">
        <v>60</v>
      </c>
      <c r="R14" s="25" t="s">
        <v>42</v>
      </c>
      <c r="S14" s="25" t="s">
        <v>43</v>
      </c>
      <c r="T14" s="25" t="s">
        <v>39</v>
      </c>
      <c r="U14" s="25" t="s">
        <v>40</v>
      </c>
      <c r="V14" s="25" t="s">
        <v>58</v>
      </c>
      <c r="W14" s="25" t="s">
        <v>55</v>
      </c>
      <c r="X14" s="25" t="s">
        <v>60</v>
      </c>
      <c r="Y14" s="25" t="s">
        <v>42</v>
      </c>
      <c r="Z14" s="25" t="s">
        <v>43</v>
      </c>
      <c r="AA14" s="509"/>
    </row>
    <row r="15" spans="1:27" s="8" customFormat="1">
      <c r="A15" s="25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  <c r="I15" s="25">
        <v>9</v>
      </c>
      <c r="J15" s="25">
        <v>10</v>
      </c>
      <c r="K15" s="25">
        <v>11</v>
      </c>
      <c r="L15" s="25">
        <v>12</v>
      </c>
      <c r="M15" s="25">
        <v>13</v>
      </c>
      <c r="N15" s="25">
        <v>14</v>
      </c>
      <c r="O15" s="25">
        <v>15</v>
      </c>
      <c r="P15" s="25">
        <v>16</v>
      </c>
      <c r="Q15" s="25">
        <v>17</v>
      </c>
      <c r="R15" s="25">
        <v>18</v>
      </c>
      <c r="S15" s="25">
        <v>19</v>
      </c>
      <c r="T15" s="25">
        <v>20</v>
      </c>
      <c r="U15" s="25">
        <v>21</v>
      </c>
      <c r="V15" s="25">
        <v>22</v>
      </c>
      <c r="W15" s="25">
        <v>23</v>
      </c>
      <c r="X15" s="25">
        <v>24</v>
      </c>
      <c r="Y15" s="25">
        <v>25</v>
      </c>
      <c r="Z15" s="25">
        <v>26</v>
      </c>
      <c r="AA15" s="25">
        <v>27</v>
      </c>
    </row>
    <row r="16" spans="1:27" ht="90" customHeight="1">
      <c r="A16" s="30">
        <v>1</v>
      </c>
      <c r="B16" s="31" t="s">
        <v>281</v>
      </c>
      <c r="C16" s="38" t="s">
        <v>272</v>
      </c>
      <c r="D16" s="26" t="s">
        <v>16</v>
      </c>
      <c r="E16" s="26" t="s">
        <v>16</v>
      </c>
      <c r="F16" s="26" t="s">
        <v>16</v>
      </c>
      <c r="G16" s="26" t="s">
        <v>16</v>
      </c>
      <c r="H16" s="26" t="s">
        <v>16</v>
      </c>
      <c r="I16" s="26" t="s">
        <v>16</v>
      </c>
      <c r="J16" s="26" t="s">
        <v>16</v>
      </c>
      <c r="K16" s="26" t="s">
        <v>16</v>
      </c>
      <c r="L16" s="26" t="s">
        <v>16</v>
      </c>
      <c r="M16" s="26" t="s">
        <v>16</v>
      </c>
      <c r="N16" s="26" t="s">
        <v>16</v>
      </c>
      <c r="O16" s="26" t="s">
        <v>16</v>
      </c>
      <c r="P16" s="26" t="s">
        <v>16</v>
      </c>
      <c r="Q16" s="26" t="s">
        <v>16</v>
      </c>
      <c r="R16" s="26" t="s">
        <v>16</v>
      </c>
      <c r="S16" s="26" t="s">
        <v>16</v>
      </c>
      <c r="T16" s="26" t="s">
        <v>16</v>
      </c>
      <c r="U16" s="26" t="s">
        <v>16</v>
      </c>
      <c r="V16" s="26" t="s">
        <v>16</v>
      </c>
      <c r="W16" s="26" t="s">
        <v>16</v>
      </c>
      <c r="X16" s="26" t="s">
        <v>16</v>
      </c>
      <c r="Y16" s="26" t="s">
        <v>16</v>
      </c>
      <c r="Z16" s="26" t="s">
        <v>16</v>
      </c>
      <c r="AA16" s="26" t="s">
        <v>16</v>
      </c>
    </row>
    <row r="17" spans="1:27" ht="74.25" customHeight="1">
      <c r="A17" s="30">
        <v>2</v>
      </c>
      <c r="B17" s="31" t="s">
        <v>282</v>
      </c>
      <c r="C17" s="38" t="s">
        <v>273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ht="22.5" customHeight="1">
      <c r="A18" s="515" t="s">
        <v>31</v>
      </c>
      <c r="B18" s="515"/>
      <c r="C18" s="515"/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10" t="s">
        <v>16</v>
      </c>
      <c r="O18" s="10" t="s">
        <v>16</v>
      </c>
      <c r="P18" s="10" t="s">
        <v>16</v>
      </c>
      <c r="Q18" s="10" t="s">
        <v>16</v>
      </c>
      <c r="R18" s="10" t="s">
        <v>16</v>
      </c>
      <c r="S18" s="10" t="s">
        <v>16</v>
      </c>
      <c r="T18" s="10" t="s">
        <v>16</v>
      </c>
      <c r="U18" s="10" t="s">
        <v>16</v>
      </c>
      <c r="V18" s="10" t="s">
        <v>16</v>
      </c>
      <c r="W18" s="10" t="s">
        <v>16</v>
      </c>
      <c r="X18" s="10" t="s">
        <v>16</v>
      </c>
      <c r="Y18" s="10" t="s">
        <v>16</v>
      </c>
      <c r="Z18" s="10" t="s">
        <v>16</v>
      </c>
      <c r="AA18" s="10" t="s">
        <v>16</v>
      </c>
    </row>
    <row r="19" spans="1:27" ht="35.25" customHeight="1">
      <c r="A19" s="514" t="s">
        <v>51</v>
      </c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</row>
    <row r="20" spans="1:27" ht="15" customHeight="1">
      <c r="A20" s="2"/>
    </row>
    <row r="21" spans="1:27">
      <c r="A21" s="2"/>
    </row>
  </sheetData>
  <mergeCells count="18">
    <mergeCell ref="A19:AA19"/>
    <mergeCell ref="A10:AA10"/>
    <mergeCell ref="T12:Z13"/>
    <mergeCell ref="AA12:AA14"/>
    <mergeCell ref="E13:K13"/>
    <mergeCell ref="L13:S13"/>
    <mergeCell ref="E12:S12"/>
    <mergeCell ref="A18:C18"/>
    <mergeCell ref="A12:A14"/>
    <mergeCell ref="B12:B14"/>
    <mergeCell ref="C12:C14"/>
    <mergeCell ref="D12:D14"/>
    <mergeCell ref="A8:AA8"/>
    <mergeCell ref="A6:AA6"/>
    <mergeCell ref="A5:AA5"/>
    <mergeCell ref="A4:AA4"/>
    <mergeCell ref="A9:AA9"/>
    <mergeCell ref="A7:AA7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workbookViewId="0">
      <selection activeCell="A10" sqref="A10:T10"/>
    </sheetView>
  </sheetViews>
  <sheetFormatPr defaultRowHeight="15"/>
  <cols>
    <col min="1" max="1" width="13" customWidth="1"/>
    <col min="2" max="2" width="40.85546875" customWidth="1"/>
    <col min="3" max="3" width="16.5703125" customWidth="1"/>
    <col min="4" max="4" width="18.85546875" customWidth="1"/>
    <col min="5" max="5" width="7.5703125" customWidth="1"/>
    <col min="6" max="6" width="6.5703125" customWidth="1"/>
    <col min="7" max="7" width="9" customWidth="1"/>
    <col min="8" max="8" width="10.42578125" customWidth="1"/>
    <col min="9" max="9" width="8" customWidth="1"/>
    <col min="10" max="10" width="10.42578125" customWidth="1"/>
    <col min="11" max="11" width="7.85546875" customWidth="1"/>
    <col min="12" max="12" width="9" customWidth="1"/>
    <col min="13" max="13" width="6.28515625" customWidth="1"/>
    <col min="14" max="14" width="6.7109375" customWidth="1"/>
    <col min="15" max="16" width="9" customWidth="1"/>
    <col min="17" max="17" width="7.42578125" customWidth="1"/>
    <col min="18" max="18" width="5.7109375" customWidth="1"/>
    <col min="19" max="19" width="8" customWidth="1"/>
    <col min="20" max="20" width="8.42578125" customWidth="1"/>
    <col min="21" max="24" width="7.140625" customWidth="1"/>
    <col min="25" max="25" width="5.140625" customWidth="1"/>
    <col min="26" max="26" width="8.140625" customWidth="1"/>
  </cols>
  <sheetData>
    <row r="1" spans="1:27" s="8" customFormat="1" ht="18" customHeight="1">
      <c r="A1" s="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 s="514" t="s">
        <v>68</v>
      </c>
      <c r="R1" s="514"/>
      <c r="S1" s="514"/>
      <c r="T1" s="514"/>
      <c r="U1" s="514"/>
      <c r="V1" s="15"/>
      <c r="W1" s="15"/>
      <c r="X1" s="15"/>
      <c r="Y1" s="15"/>
      <c r="Z1" s="15"/>
      <c r="AA1" s="15"/>
    </row>
    <row r="2" spans="1:27" ht="15.75" customHeight="1">
      <c r="A2" s="1"/>
      <c r="Q2" s="514" t="s">
        <v>19</v>
      </c>
      <c r="R2" s="514"/>
      <c r="S2" s="514"/>
      <c r="T2" s="514"/>
      <c r="U2" s="514"/>
      <c r="V2" s="16"/>
      <c r="W2" s="16"/>
      <c r="X2" s="16"/>
      <c r="Y2" s="16"/>
      <c r="Z2" s="16"/>
      <c r="AA2" s="16"/>
    </row>
    <row r="3" spans="1:27" ht="15" customHeight="1">
      <c r="A3" s="1"/>
      <c r="Q3" s="514" t="s">
        <v>20</v>
      </c>
      <c r="R3" s="514"/>
      <c r="S3" s="514"/>
      <c r="T3" s="514"/>
      <c r="U3" s="514"/>
      <c r="V3" s="16"/>
      <c r="W3" s="16"/>
      <c r="X3" s="16"/>
      <c r="Y3" s="16"/>
      <c r="Z3" s="16"/>
      <c r="AA3" s="16"/>
    </row>
    <row r="4" spans="1:27" ht="15" customHeight="1">
      <c r="A4" s="39"/>
      <c r="Q4" s="39"/>
      <c r="R4" s="39"/>
      <c r="S4" s="39"/>
      <c r="T4" s="39"/>
      <c r="U4" s="39"/>
      <c r="V4" s="16"/>
      <c r="W4" s="16"/>
      <c r="X4" s="16"/>
      <c r="Y4" s="16"/>
      <c r="Z4" s="16"/>
      <c r="AA4" s="16"/>
    </row>
    <row r="5" spans="1:27" s="8" customFormat="1" ht="15" customHeight="1">
      <c r="A5" s="499" t="s">
        <v>69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17"/>
      <c r="W5" s="17"/>
      <c r="X5" s="17"/>
      <c r="Y5" s="17"/>
      <c r="Z5" s="17"/>
      <c r="AA5" s="17"/>
    </row>
    <row r="6" spans="1:27" ht="16.5" customHeight="1">
      <c r="A6" s="499" t="s">
        <v>283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</row>
    <row r="7" spans="1:27" ht="18.75" customHeight="1">
      <c r="A7" s="499" t="s">
        <v>274</v>
      </c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499"/>
      <c r="S7" s="499"/>
      <c r="T7" s="499"/>
    </row>
    <row r="8" spans="1:27" ht="12.75" customHeight="1">
      <c r="A8" s="500" t="s">
        <v>21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</row>
    <row r="9" spans="1:27" ht="23.25" customHeight="1">
      <c r="A9" s="499" t="s">
        <v>275</v>
      </c>
      <c r="B9" s="499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499"/>
      <c r="T9" s="499"/>
    </row>
    <row r="10" spans="1:27" ht="20.25" customHeight="1">
      <c r="A10" s="499" t="s">
        <v>309</v>
      </c>
      <c r="B10" s="499"/>
      <c r="C10" s="499"/>
      <c r="D10" s="499"/>
      <c r="E10" s="499"/>
      <c r="F10" s="499"/>
      <c r="G10" s="499"/>
      <c r="H10" s="499"/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499"/>
      <c r="T10" s="499"/>
    </row>
    <row r="11" spans="1:27" ht="18.75" customHeight="1">
      <c r="A11" s="500" t="s">
        <v>63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0"/>
    </row>
    <row r="12" spans="1:27" ht="20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7" ht="30" customHeight="1">
      <c r="A13" s="509" t="s">
        <v>0</v>
      </c>
      <c r="B13" s="509" t="s">
        <v>1</v>
      </c>
      <c r="C13" s="509" t="s">
        <v>2</v>
      </c>
      <c r="D13" s="509" t="s">
        <v>70</v>
      </c>
      <c r="E13" s="509" t="s">
        <v>299</v>
      </c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 t="s">
        <v>298</v>
      </c>
      <c r="Q13" s="509"/>
      <c r="R13" s="509"/>
      <c r="S13" s="509"/>
      <c r="T13" s="509"/>
      <c r="U13" s="509" t="s">
        <v>25</v>
      </c>
    </row>
    <row r="14" spans="1:27">
      <c r="A14" s="509"/>
      <c r="B14" s="509"/>
      <c r="C14" s="509"/>
      <c r="D14" s="509"/>
      <c r="E14" s="509" t="s">
        <v>6</v>
      </c>
      <c r="F14" s="509"/>
      <c r="G14" s="509"/>
      <c r="H14" s="509"/>
      <c r="I14" s="509"/>
      <c r="J14" s="509" t="s">
        <v>7</v>
      </c>
      <c r="K14" s="509"/>
      <c r="L14" s="509"/>
      <c r="M14" s="509"/>
      <c r="N14" s="509"/>
      <c r="O14" s="509"/>
      <c r="P14" s="509"/>
      <c r="Q14" s="509"/>
      <c r="R14" s="509"/>
      <c r="S14" s="509"/>
      <c r="T14" s="509"/>
      <c r="U14" s="509"/>
    </row>
    <row r="15" spans="1:27" ht="60" customHeight="1">
      <c r="A15" s="509"/>
      <c r="B15" s="509"/>
      <c r="C15" s="509"/>
      <c r="D15" s="509"/>
      <c r="E15" s="25" t="s">
        <v>39</v>
      </c>
      <c r="F15" s="25" t="s">
        <v>40</v>
      </c>
      <c r="G15" s="25" t="s">
        <v>41</v>
      </c>
      <c r="H15" s="25" t="s">
        <v>42</v>
      </c>
      <c r="I15" s="25" t="s">
        <v>43</v>
      </c>
      <c r="J15" s="25" t="s">
        <v>71</v>
      </c>
      <c r="K15" s="25" t="s">
        <v>39</v>
      </c>
      <c r="L15" s="25" t="s">
        <v>40</v>
      </c>
      <c r="M15" s="25" t="s">
        <v>41</v>
      </c>
      <c r="N15" s="25" t="s">
        <v>42</v>
      </c>
      <c r="O15" s="25" t="s">
        <v>43</v>
      </c>
      <c r="P15" s="25" t="s">
        <v>39</v>
      </c>
      <c r="Q15" s="25" t="s">
        <v>40</v>
      </c>
      <c r="R15" s="25" t="s">
        <v>41</v>
      </c>
      <c r="S15" s="25" t="s">
        <v>42</v>
      </c>
      <c r="T15" s="25" t="s">
        <v>43</v>
      </c>
      <c r="U15" s="509"/>
    </row>
    <row r="16" spans="1:27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  <c r="K16" s="12">
        <v>11</v>
      </c>
      <c r="L16" s="12">
        <v>12</v>
      </c>
      <c r="M16" s="12">
        <v>13</v>
      </c>
      <c r="N16" s="12">
        <v>14</v>
      </c>
      <c r="O16" s="12">
        <v>15</v>
      </c>
      <c r="P16" s="12">
        <v>16</v>
      </c>
      <c r="Q16" s="12">
        <v>17</v>
      </c>
      <c r="R16" s="12">
        <v>18</v>
      </c>
      <c r="S16" s="12">
        <v>19</v>
      </c>
      <c r="T16" s="12">
        <v>20</v>
      </c>
      <c r="U16" s="12">
        <v>21</v>
      </c>
    </row>
    <row r="17" spans="1:21" ht="91.5" customHeight="1">
      <c r="A17" s="34">
        <v>1</v>
      </c>
      <c r="B17" s="31" t="s">
        <v>281</v>
      </c>
      <c r="C17" s="38" t="s">
        <v>272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1:21" ht="61.5" customHeight="1">
      <c r="A18" s="34">
        <v>2</v>
      </c>
      <c r="B18" s="31" t="s">
        <v>282</v>
      </c>
      <c r="C18" s="38" t="s">
        <v>273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</row>
    <row r="19" spans="1:21">
      <c r="A19" s="18" t="s">
        <v>16</v>
      </c>
      <c r="B19" s="18" t="s">
        <v>16</v>
      </c>
      <c r="C19" s="18" t="s">
        <v>16</v>
      </c>
      <c r="D19" s="18" t="s">
        <v>16</v>
      </c>
      <c r="E19" s="18" t="s">
        <v>16</v>
      </c>
      <c r="F19" s="18" t="s">
        <v>16</v>
      </c>
      <c r="G19" s="18" t="s">
        <v>16</v>
      </c>
      <c r="H19" s="18" t="s">
        <v>16</v>
      </c>
      <c r="I19" s="18" t="s">
        <v>16</v>
      </c>
      <c r="J19" s="18" t="s">
        <v>16</v>
      </c>
      <c r="K19" s="18" t="s">
        <v>16</v>
      </c>
      <c r="L19" s="18" t="s">
        <v>16</v>
      </c>
      <c r="M19" s="18" t="s">
        <v>16</v>
      </c>
      <c r="N19" s="18" t="s">
        <v>16</v>
      </c>
      <c r="O19" s="18" t="s">
        <v>16</v>
      </c>
      <c r="P19" s="18" t="s">
        <v>16</v>
      </c>
      <c r="Q19" s="18" t="s">
        <v>16</v>
      </c>
      <c r="R19" s="18" t="s">
        <v>16</v>
      </c>
      <c r="S19" s="18" t="s">
        <v>16</v>
      </c>
      <c r="T19" s="18" t="s">
        <v>16</v>
      </c>
      <c r="U19" s="18" t="s">
        <v>16</v>
      </c>
    </row>
    <row r="20" spans="1:21" ht="15" customHeight="1">
      <c r="A20" s="516" t="s">
        <v>31</v>
      </c>
      <c r="B20" s="516"/>
      <c r="C20" s="516"/>
      <c r="D20" s="18" t="s">
        <v>16</v>
      </c>
      <c r="E20" s="18" t="s">
        <v>16</v>
      </c>
      <c r="F20" s="18" t="s">
        <v>16</v>
      </c>
      <c r="G20" s="18" t="s">
        <v>72</v>
      </c>
      <c r="H20" s="18" t="s">
        <v>16</v>
      </c>
      <c r="I20" s="18" t="s">
        <v>16</v>
      </c>
      <c r="J20" s="18" t="s">
        <v>16</v>
      </c>
      <c r="K20" s="18"/>
    </row>
    <row r="21" spans="1:21">
      <c r="A21" s="2"/>
    </row>
    <row r="22" spans="1:21">
      <c r="A22" s="2"/>
    </row>
  </sheetData>
  <mergeCells count="20">
    <mergeCell ref="J14:O14"/>
    <mergeCell ref="A5:U5"/>
    <mergeCell ref="A6:T6"/>
    <mergeCell ref="A7:T7"/>
    <mergeCell ref="Q1:U1"/>
    <mergeCell ref="Q2:U2"/>
    <mergeCell ref="Q3:U3"/>
    <mergeCell ref="E13:O13"/>
    <mergeCell ref="P13:T14"/>
    <mergeCell ref="U13:U15"/>
    <mergeCell ref="A8:T8"/>
    <mergeCell ref="A9:T9"/>
    <mergeCell ref="A10:T10"/>
    <mergeCell ref="A11:T11"/>
    <mergeCell ref="E14:I14"/>
    <mergeCell ref="A20:C20"/>
    <mergeCell ref="A13:A15"/>
    <mergeCell ref="B13:B15"/>
    <mergeCell ref="C13:C15"/>
    <mergeCell ref="D13:D15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"/>
  <sheetViews>
    <sheetView zoomScale="80" zoomScaleNormal="80" workbookViewId="0">
      <selection activeCell="A10" sqref="A10:T10"/>
    </sheetView>
  </sheetViews>
  <sheetFormatPr defaultRowHeight="15"/>
  <cols>
    <col min="1" max="1" width="9.28515625" customWidth="1"/>
    <col min="2" max="2" width="45.140625" customWidth="1"/>
    <col min="3" max="3" width="14" customWidth="1"/>
    <col min="4" max="4" width="18.85546875" customWidth="1"/>
    <col min="5" max="5" width="7.5703125" customWidth="1"/>
    <col min="6" max="6" width="6.5703125" customWidth="1"/>
    <col min="7" max="7" width="9" customWidth="1"/>
    <col min="8" max="8" width="10.42578125" customWidth="1"/>
    <col min="9" max="9" width="8" customWidth="1"/>
    <col min="10" max="10" width="5.85546875" customWidth="1"/>
    <col min="11" max="11" width="7.85546875" customWidth="1"/>
    <col min="12" max="12" width="9" customWidth="1"/>
    <col min="13" max="13" width="6.28515625" customWidth="1"/>
    <col min="14" max="14" width="6.7109375" customWidth="1"/>
    <col min="15" max="15" width="9" customWidth="1"/>
    <col min="16" max="16" width="10.28515625" customWidth="1"/>
    <col min="17" max="17" width="7.42578125" customWidth="1"/>
    <col min="18" max="18" width="5.7109375" customWidth="1"/>
    <col min="19" max="19" width="8" customWidth="1"/>
    <col min="20" max="23" width="7.140625" customWidth="1"/>
    <col min="24" max="24" width="11.42578125" customWidth="1"/>
    <col min="25" max="25" width="5.140625" customWidth="1"/>
    <col min="26" max="26" width="8.140625" customWidth="1"/>
  </cols>
  <sheetData>
    <row r="1" spans="1:45" ht="15" customHeight="1">
      <c r="A1" s="2"/>
      <c r="AP1" s="514" t="s">
        <v>73</v>
      </c>
      <c r="AQ1" s="514"/>
      <c r="AR1" s="514"/>
      <c r="AS1" s="514"/>
    </row>
    <row r="2" spans="1:45" ht="18.75" customHeight="1">
      <c r="A2" s="1"/>
      <c r="AP2" s="514" t="s">
        <v>19</v>
      </c>
      <c r="AQ2" s="514"/>
      <c r="AR2" s="514"/>
      <c r="AS2" s="514"/>
    </row>
    <row r="3" spans="1:45" ht="16.5" customHeight="1">
      <c r="A3" s="1"/>
      <c r="AP3" s="514" t="s">
        <v>20</v>
      </c>
      <c r="AQ3" s="514"/>
      <c r="AR3" s="514"/>
      <c r="AS3" s="514"/>
    </row>
    <row r="4" spans="1:45">
      <c r="A4" s="1"/>
    </row>
    <row r="5" spans="1:45" ht="21" customHeight="1">
      <c r="A5" s="514" t="s">
        <v>285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 s="514"/>
      <c r="T5" s="514"/>
      <c r="U5" s="514"/>
      <c r="V5" s="514"/>
      <c r="W5" s="514"/>
      <c r="X5" s="514"/>
      <c r="Y5" s="514"/>
      <c r="Z5" s="514"/>
      <c r="AA5" s="514"/>
      <c r="AB5" s="514"/>
      <c r="AC5" s="514"/>
      <c r="AD5" s="514"/>
      <c r="AE5" s="514"/>
      <c r="AF5" s="514"/>
      <c r="AG5" s="514"/>
      <c r="AH5" s="514"/>
      <c r="AI5" s="514"/>
      <c r="AJ5" s="514"/>
      <c r="AK5" s="514"/>
      <c r="AL5" s="514"/>
      <c r="AM5" s="514"/>
      <c r="AN5" s="514"/>
      <c r="AO5" s="514"/>
      <c r="AP5" s="514"/>
      <c r="AQ5" s="514"/>
      <c r="AR5" s="514"/>
      <c r="AS5" s="514"/>
    </row>
    <row r="6" spans="1:45" ht="16.5" customHeight="1">
      <c r="A6" s="499" t="s">
        <v>283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</row>
    <row r="7" spans="1:45" ht="18.75" customHeight="1">
      <c r="A7" s="499" t="s">
        <v>274</v>
      </c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499"/>
      <c r="S7" s="499"/>
      <c r="T7" s="499"/>
    </row>
    <row r="8" spans="1:45" ht="12.75" customHeight="1">
      <c r="A8" s="500" t="s">
        <v>21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</row>
    <row r="9" spans="1:45" ht="23.25" customHeight="1">
      <c r="A9" s="499" t="s">
        <v>275</v>
      </c>
      <c r="B9" s="499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499"/>
      <c r="T9" s="499"/>
    </row>
    <row r="10" spans="1:45" ht="20.25" customHeight="1">
      <c r="A10" s="499" t="s">
        <v>309</v>
      </c>
      <c r="B10" s="499"/>
      <c r="C10" s="499"/>
      <c r="D10" s="499"/>
      <c r="E10" s="499"/>
      <c r="F10" s="499"/>
      <c r="G10" s="499"/>
      <c r="H10" s="499"/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499"/>
      <c r="T10" s="499"/>
    </row>
    <row r="11" spans="1:45" ht="18.75" customHeight="1">
      <c r="A11" s="500" t="s">
        <v>63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0"/>
    </row>
    <row r="12" spans="1:45" ht="18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ht="15" customHeight="1">
      <c r="A13" s="509" t="s">
        <v>0</v>
      </c>
      <c r="B13" s="509" t="s">
        <v>1</v>
      </c>
      <c r="C13" s="509" t="s">
        <v>2</v>
      </c>
      <c r="D13" s="509" t="s">
        <v>294</v>
      </c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09"/>
      <c r="R13" s="509"/>
      <c r="S13" s="509"/>
      <c r="T13" s="509"/>
      <c r="U13" s="509"/>
      <c r="V13" s="509"/>
      <c r="W13" s="509"/>
      <c r="X13" s="509"/>
      <c r="Y13" s="509"/>
      <c r="Z13" s="509"/>
      <c r="AA13" s="509"/>
      <c r="AB13" s="509"/>
      <c r="AC13" s="509"/>
      <c r="AD13" s="509"/>
      <c r="AE13" s="509"/>
      <c r="AF13" s="509"/>
      <c r="AG13" s="509"/>
      <c r="AH13" s="509"/>
      <c r="AI13" s="509"/>
      <c r="AJ13" s="509"/>
      <c r="AK13" s="509"/>
      <c r="AL13" s="509"/>
      <c r="AM13" s="509"/>
      <c r="AN13" s="509"/>
      <c r="AO13" s="509"/>
      <c r="AP13" s="509"/>
      <c r="AQ13" s="509"/>
      <c r="AR13" s="509"/>
      <c r="AS13" s="509"/>
    </row>
    <row r="14" spans="1:45" ht="85.5" customHeight="1">
      <c r="A14" s="509"/>
      <c r="B14" s="509"/>
      <c r="C14" s="509"/>
      <c r="D14" s="509" t="s">
        <v>74</v>
      </c>
      <c r="E14" s="509"/>
      <c r="F14" s="509"/>
      <c r="G14" s="509"/>
      <c r="H14" s="509"/>
      <c r="I14" s="509"/>
      <c r="J14" s="509" t="s">
        <v>75</v>
      </c>
      <c r="K14" s="509"/>
      <c r="L14" s="509"/>
      <c r="M14" s="509"/>
      <c r="N14" s="509"/>
      <c r="O14" s="509"/>
      <c r="P14" s="509" t="s">
        <v>76</v>
      </c>
      <c r="Q14" s="509"/>
      <c r="R14" s="509"/>
      <c r="S14" s="509"/>
      <c r="T14" s="509"/>
      <c r="U14" s="509"/>
      <c r="V14" s="509" t="s">
        <v>77</v>
      </c>
      <c r="W14" s="509"/>
      <c r="X14" s="509"/>
      <c r="Y14" s="509"/>
      <c r="Z14" s="509"/>
      <c r="AA14" s="509"/>
      <c r="AB14" s="509" t="s">
        <v>78</v>
      </c>
      <c r="AC14" s="509"/>
      <c r="AD14" s="509"/>
      <c r="AE14" s="509"/>
      <c r="AF14" s="509"/>
      <c r="AG14" s="509"/>
      <c r="AH14" s="509" t="s">
        <v>79</v>
      </c>
      <c r="AI14" s="509"/>
      <c r="AJ14" s="509"/>
      <c r="AK14" s="509"/>
      <c r="AL14" s="509"/>
      <c r="AM14" s="509"/>
      <c r="AN14" s="509" t="s">
        <v>80</v>
      </c>
      <c r="AO14" s="509"/>
      <c r="AP14" s="509"/>
      <c r="AQ14" s="509"/>
      <c r="AR14" s="509"/>
      <c r="AS14" s="509"/>
    </row>
    <row r="15" spans="1:45" ht="158.25" customHeight="1">
      <c r="A15" s="509"/>
      <c r="B15" s="509"/>
      <c r="C15" s="509"/>
      <c r="D15" s="509" t="s">
        <v>81</v>
      </c>
      <c r="E15" s="509"/>
      <c r="F15" s="509" t="s">
        <v>81</v>
      </c>
      <c r="G15" s="509"/>
      <c r="H15" s="509" t="s">
        <v>82</v>
      </c>
      <c r="I15" s="509"/>
      <c r="J15" s="509" t="s">
        <v>81</v>
      </c>
      <c r="K15" s="509"/>
      <c r="L15" s="509" t="s">
        <v>81</v>
      </c>
      <c r="M15" s="509"/>
      <c r="N15" s="509" t="s">
        <v>82</v>
      </c>
      <c r="O15" s="509"/>
      <c r="P15" s="25" t="s">
        <v>81</v>
      </c>
      <c r="Q15" s="509" t="s">
        <v>81</v>
      </c>
      <c r="R15" s="509"/>
      <c r="S15" s="509"/>
      <c r="T15" s="25" t="s">
        <v>82</v>
      </c>
      <c r="U15" s="509" t="s">
        <v>81</v>
      </c>
      <c r="V15" s="509"/>
      <c r="W15" s="509"/>
      <c r="X15" s="25" t="s">
        <v>81</v>
      </c>
      <c r="Y15" s="509" t="s">
        <v>82</v>
      </c>
      <c r="Z15" s="509"/>
      <c r="AA15" s="509"/>
      <c r="AB15" s="25" t="s">
        <v>81</v>
      </c>
      <c r="AC15" s="509" t="s">
        <v>81</v>
      </c>
      <c r="AD15" s="509"/>
      <c r="AE15" s="509"/>
      <c r="AF15" s="25" t="s">
        <v>82</v>
      </c>
      <c r="AG15" s="509" t="s">
        <v>81</v>
      </c>
      <c r="AH15" s="509"/>
      <c r="AI15" s="509"/>
      <c r="AJ15" s="25" t="s">
        <v>81</v>
      </c>
      <c r="AK15" s="509" t="s">
        <v>82</v>
      </c>
      <c r="AL15" s="509"/>
      <c r="AM15" s="509"/>
      <c r="AN15" s="25" t="s">
        <v>81</v>
      </c>
      <c r="AO15" s="509" t="s">
        <v>81</v>
      </c>
      <c r="AP15" s="509"/>
      <c r="AQ15" s="509"/>
      <c r="AR15" s="25" t="s">
        <v>82</v>
      </c>
      <c r="AS15" s="42"/>
    </row>
    <row r="16" spans="1:45" ht="28.5">
      <c r="A16" s="509"/>
      <c r="B16" s="509"/>
      <c r="C16" s="509"/>
      <c r="D16" s="25" t="s">
        <v>83</v>
      </c>
      <c r="E16" s="25" t="s">
        <v>84</v>
      </c>
      <c r="F16" s="25" t="s">
        <v>83</v>
      </c>
      <c r="G16" s="25" t="s">
        <v>84</v>
      </c>
      <c r="H16" s="25" t="s">
        <v>83</v>
      </c>
      <c r="I16" s="25" t="s">
        <v>84</v>
      </c>
      <c r="J16" s="25" t="s">
        <v>83</v>
      </c>
      <c r="K16" s="25" t="s">
        <v>84</v>
      </c>
      <c r="L16" s="25" t="s">
        <v>83</v>
      </c>
      <c r="M16" s="25" t="s">
        <v>84</v>
      </c>
      <c r="N16" s="25" t="s">
        <v>83</v>
      </c>
      <c r="O16" s="25" t="s">
        <v>84</v>
      </c>
      <c r="P16" s="25" t="s">
        <v>83</v>
      </c>
      <c r="Q16" s="25" t="s">
        <v>84</v>
      </c>
      <c r="R16" s="25" t="s">
        <v>83</v>
      </c>
      <c r="S16" s="25" t="s">
        <v>84</v>
      </c>
      <c r="T16" s="25" t="s">
        <v>83</v>
      </c>
      <c r="U16" s="25" t="s">
        <v>84</v>
      </c>
      <c r="V16" s="25" t="s">
        <v>83</v>
      </c>
      <c r="W16" s="25" t="s">
        <v>84</v>
      </c>
      <c r="X16" s="25" t="s">
        <v>83</v>
      </c>
      <c r="Y16" s="25" t="s">
        <v>84</v>
      </c>
      <c r="Z16" s="25" t="s">
        <v>83</v>
      </c>
      <c r="AA16" s="25" t="s">
        <v>84</v>
      </c>
      <c r="AB16" s="25" t="s">
        <v>83</v>
      </c>
      <c r="AC16" s="25" t="s">
        <v>84</v>
      </c>
      <c r="AD16" s="25" t="s">
        <v>83</v>
      </c>
      <c r="AE16" s="25" t="s">
        <v>84</v>
      </c>
      <c r="AF16" s="25" t="s">
        <v>83</v>
      </c>
      <c r="AG16" s="25" t="s">
        <v>84</v>
      </c>
      <c r="AH16" s="25" t="s">
        <v>83</v>
      </c>
      <c r="AI16" s="25" t="s">
        <v>84</v>
      </c>
      <c r="AJ16" s="25" t="s">
        <v>83</v>
      </c>
      <c r="AK16" s="25" t="s">
        <v>84</v>
      </c>
      <c r="AL16" s="25" t="s">
        <v>83</v>
      </c>
      <c r="AM16" s="25" t="s">
        <v>84</v>
      </c>
      <c r="AN16" s="25" t="s">
        <v>83</v>
      </c>
      <c r="AO16" s="25" t="s">
        <v>84</v>
      </c>
      <c r="AP16" s="25" t="s">
        <v>83</v>
      </c>
      <c r="AQ16" s="25" t="s">
        <v>84</v>
      </c>
      <c r="AR16" s="25" t="s">
        <v>83</v>
      </c>
      <c r="AS16" s="25" t="s">
        <v>84</v>
      </c>
    </row>
    <row r="17" spans="1:45">
      <c r="A17" s="25">
        <v>1</v>
      </c>
      <c r="B17" s="25">
        <v>2</v>
      </c>
      <c r="C17" s="25">
        <v>3</v>
      </c>
      <c r="D17" s="19">
        <v>43104</v>
      </c>
      <c r="E17" s="19">
        <v>43135</v>
      </c>
      <c r="F17" s="19">
        <v>43163</v>
      </c>
      <c r="G17" s="19">
        <v>43194</v>
      </c>
      <c r="H17" s="25" t="s">
        <v>85</v>
      </c>
      <c r="I17" s="25" t="s">
        <v>86</v>
      </c>
      <c r="J17" s="19">
        <v>43105</v>
      </c>
      <c r="K17" s="19">
        <v>43136</v>
      </c>
      <c r="L17" s="19">
        <v>43164</v>
      </c>
      <c r="M17" s="19">
        <v>43195</v>
      </c>
      <c r="N17" s="25" t="s">
        <v>87</v>
      </c>
      <c r="O17" s="25" t="s">
        <v>87</v>
      </c>
      <c r="P17" s="19">
        <v>43106</v>
      </c>
      <c r="Q17" s="19">
        <v>43137</v>
      </c>
      <c r="R17" s="19">
        <v>43165</v>
      </c>
      <c r="S17" s="19">
        <v>43196</v>
      </c>
      <c r="T17" s="25" t="s">
        <v>88</v>
      </c>
      <c r="U17" s="25" t="s">
        <v>89</v>
      </c>
      <c r="V17" s="19">
        <v>43107</v>
      </c>
      <c r="W17" s="19">
        <v>43138</v>
      </c>
      <c r="X17" s="19">
        <v>43166</v>
      </c>
      <c r="Y17" s="19">
        <v>43197</v>
      </c>
      <c r="Z17" s="25" t="s">
        <v>90</v>
      </c>
      <c r="AA17" s="25" t="s">
        <v>90</v>
      </c>
      <c r="AB17" s="19">
        <v>43108</v>
      </c>
      <c r="AC17" s="19">
        <v>43139</v>
      </c>
      <c r="AD17" s="19">
        <v>43167</v>
      </c>
      <c r="AE17" s="19">
        <v>43198</v>
      </c>
      <c r="AF17" s="25" t="s">
        <v>91</v>
      </c>
      <c r="AG17" s="25" t="s">
        <v>91</v>
      </c>
      <c r="AH17" s="19">
        <v>43109</v>
      </c>
      <c r="AI17" s="19">
        <v>43140</v>
      </c>
      <c r="AJ17" s="19">
        <v>43168</v>
      </c>
      <c r="AK17" s="19">
        <v>43199</v>
      </c>
      <c r="AL17" s="25" t="s">
        <v>92</v>
      </c>
      <c r="AM17" s="25" t="s">
        <v>92</v>
      </c>
      <c r="AN17" s="19">
        <v>43110</v>
      </c>
      <c r="AO17" s="19">
        <v>43141</v>
      </c>
      <c r="AP17" s="19">
        <v>43169</v>
      </c>
      <c r="AQ17" s="19">
        <v>43200</v>
      </c>
      <c r="AR17" s="25" t="s">
        <v>93</v>
      </c>
      <c r="AS17" s="25" t="s">
        <v>94</v>
      </c>
    </row>
    <row r="18" spans="1:45" ht="76.5" customHeight="1">
      <c r="A18" s="34">
        <v>1</v>
      </c>
      <c r="B18" s="31" t="s">
        <v>281</v>
      </c>
      <c r="C18" s="38" t="s">
        <v>272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ht="60" customHeight="1">
      <c r="A19" s="34">
        <v>2</v>
      </c>
      <c r="B19" s="31" t="s">
        <v>282</v>
      </c>
      <c r="C19" s="38" t="s">
        <v>273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</sheetData>
  <mergeCells count="34">
    <mergeCell ref="J15:K15"/>
    <mergeCell ref="AH14:AM14"/>
    <mergeCell ref="AG15:AI15"/>
    <mergeCell ref="AK15:AM15"/>
    <mergeCell ref="L15:M15"/>
    <mergeCell ref="P14:U14"/>
    <mergeCell ref="V14:AA14"/>
    <mergeCell ref="AB14:AG14"/>
    <mergeCell ref="A11:T11"/>
    <mergeCell ref="AP1:AS1"/>
    <mergeCell ref="AP2:AS2"/>
    <mergeCell ref="AP3:AS3"/>
    <mergeCell ref="A6:T6"/>
    <mergeCell ref="A7:T7"/>
    <mergeCell ref="A8:T8"/>
    <mergeCell ref="A9:T9"/>
    <mergeCell ref="A10:T10"/>
    <mergeCell ref="A5:AS5"/>
    <mergeCell ref="A13:A16"/>
    <mergeCell ref="B13:B16"/>
    <mergeCell ref="C13:C16"/>
    <mergeCell ref="D13:AS13"/>
    <mergeCell ref="D14:I14"/>
    <mergeCell ref="D15:E15"/>
    <mergeCell ref="F15:G15"/>
    <mergeCell ref="H15:I15"/>
    <mergeCell ref="AN14:AS14"/>
    <mergeCell ref="N15:O15"/>
    <mergeCell ref="AO15:AQ15"/>
    <mergeCell ref="Y15:AA15"/>
    <mergeCell ref="AC15:AE15"/>
    <mergeCell ref="Q15:S15"/>
    <mergeCell ref="U15:W15"/>
    <mergeCell ref="J14:O14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workbookViewId="0">
      <selection activeCell="A10" sqref="A10:M10"/>
    </sheetView>
  </sheetViews>
  <sheetFormatPr defaultRowHeight="15"/>
  <cols>
    <col min="1" max="1" width="12" customWidth="1"/>
    <col min="2" max="2" width="38.7109375" customWidth="1"/>
    <col min="3" max="3" width="16.7109375" customWidth="1"/>
    <col min="4" max="4" width="18.85546875" customWidth="1"/>
    <col min="5" max="5" width="32.5703125" customWidth="1"/>
    <col min="6" max="6" width="13.85546875" customWidth="1"/>
    <col min="7" max="7" width="13.28515625" customWidth="1"/>
    <col min="8" max="8" width="12.5703125" customWidth="1"/>
    <col min="9" max="9" width="14.28515625" customWidth="1"/>
    <col min="10" max="10" width="9" customWidth="1"/>
    <col min="11" max="11" width="9.42578125" customWidth="1"/>
    <col min="12" max="12" width="11.28515625" customWidth="1"/>
    <col min="13" max="13" width="13.140625" customWidth="1"/>
    <col min="14" max="14" width="6.7109375" customWidth="1"/>
    <col min="15" max="16" width="9" customWidth="1"/>
    <col min="17" max="17" width="7.42578125" customWidth="1"/>
    <col min="18" max="18" width="5.7109375" customWidth="1"/>
    <col min="19" max="19" width="8" customWidth="1"/>
    <col min="20" max="24" width="7.140625" customWidth="1"/>
    <col min="25" max="25" width="5.140625" customWidth="1"/>
    <col min="26" max="26" width="8.140625" customWidth="1"/>
  </cols>
  <sheetData>
    <row r="1" spans="1:27" ht="15" customHeight="1">
      <c r="A1" s="1"/>
      <c r="K1" s="514" t="s">
        <v>95</v>
      </c>
      <c r="L1" s="514"/>
      <c r="M1" s="514"/>
    </row>
    <row r="2" spans="1:27" ht="18.75" customHeight="1">
      <c r="A2" s="1"/>
      <c r="K2" s="514" t="s">
        <v>19</v>
      </c>
      <c r="L2" s="514"/>
      <c r="M2" s="514"/>
    </row>
    <row r="3" spans="1:27" ht="13.5" customHeight="1">
      <c r="A3" s="1"/>
      <c r="K3" s="514" t="s">
        <v>20</v>
      </c>
      <c r="L3" s="514"/>
      <c r="M3" s="514"/>
    </row>
    <row r="4" spans="1:27" ht="35.25" customHeight="1">
      <c r="A4" s="499" t="s">
        <v>96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</row>
    <row r="5" spans="1:27" ht="14.25" customHeight="1">
      <c r="A5" s="499" t="s">
        <v>97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</row>
    <row r="6" spans="1:27" ht="16.5" customHeight="1">
      <c r="A6" s="499" t="s">
        <v>283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ht="18.75" customHeight="1">
      <c r="A7" s="499" t="s">
        <v>274</v>
      </c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1:27" ht="12.75" customHeight="1">
      <c r="A8" s="500" t="s">
        <v>21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1:27" ht="23.25" customHeight="1">
      <c r="A9" s="499" t="s">
        <v>275</v>
      </c>
      <c r="B9" s="499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7" ht="20.25" customHeight="1">
      <c r="A10" s="499" t="s">
        <v>309</v>
      </c>
      <c r="B10" s="499"/>
      <c r="C10" s="499"/>
      <c r="D10" s="499"/>
      <c r="E10" s="499"/>
      <c r="F10" s="499"/>
      <c r="G10" s="499"/>
      <c r="H10" s="499"/>
      <c r="I10" s="499"/>
      <c r="J10" s="499"/>
      <c r="K10" s="499"/>
      <c r="L10" s="499"/>
      <c r="M10" s="499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</row>
    <row r="11" spans="1:27" ht="18.75" customHeight="1">
      <c r="A11" s="500" t="s">
        <v>63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</row>
    <row r="12" spans="1:27" ht="21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27" ht="62.25" customHeight="1">
      <c r="A13" s="509" t="s">
        <v>0</v>
      </c>
      <c r="B13" s="509" t="s">
        <v>1</v>
      </c>
      <c r="C13" s="509" t="s">
        <v>2</v>
      </c>
      <c r="D13" s="509" t="s">
        <v>98</v>
      </c>
      <c r="E13" s="509" t="s">
        <v>99</v>
      </c>
      <c r="F13" s="509" t="s">
        <v>100</v>
      </c>
      <c r="G13" s="509"/>
      <c r="H13" s="509" t="s">
        <v>101</v>
      </c>
      <c r="I13" s="509"/>
      <c r="J13" s="509" t="s">
        <v>102</v>
      </c>
      <c r="K13" s="509"/>
      <c r="L13" s="509" t="s">
        <v>103</v>
      </c>
      <c r="M13" s="509"/>
    </row>
    <row r="14" spans="1:27" ht="85.5">
      <c r="A14" s="509"/>
      <c r="B14" s="509"/>
      <c r="C14" s="509"/>
      <c r="D14" s="509"/>
      <c r="E14" s="509"/>
      <c r="F14" s="34" t="s">
        <v>288</v>
      </c>
      <c r="G14" s="34" t="s">
        <v>289</v>
      </c>
      <c r="H14" s="34" t="s">
        <v>290</v>
      </c>
      <c r="I14" s="34" t="s">
        <v>291</v>
      </c>
      <c r="J14" s="34" t="s">
        <v>287</v>
      </c>
      <c r="K14" s="34" t="s">
        <v>292</v>
      </c>
      <c r="L14" s="34" t="s">
        <v>287</v>
      </c>
      <c r="M14" s="34" t="s">
        <v>293</v>
      </c>
    </row>
    <row r="15" spans="1:27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34">
        <v>11</v>
      </c>
      <c r="L15" s="34">
        <v>12</v>
      </c>
      <c r="M15" s="34">
        <v>13</v>
      </c>
    </row>
    <row r="16" spans="1:27" ht="96" customHeight="1">
      <c r="A16" s="34">
        <v>1</v>
      </c>
      <c r="B16" s="31" t="s">
        <v>281</v>
      </c>
      <c r="C16" s="38" t="s">
        <v>272</v>
      </c>
      <c r="D16" s="35" t="s">
        <v>16</v>
      </c>
      <c r="E16" s="35" t="s">
        <v>16</v>
      </c>
      <c r="F16" s="35" t="s">
        <v>16</v>
      </c>
      <c r="G16" s="35" t="s">
        <v>16</v>
      </c>
      <c r="H16" s="35" t="s">
        <v>16</v>
      </c>
      <c r="I16" s="35" t="s">
        <v>16</v>
      </c>
      <c r="J16" s="35" t="s">
        <v>16</v>
      </c>
      <c r="K16" s="35" t="s">
        <v>16</v>
      </c>
      <c r="L16" s="35" t="s">
        <v>16</v>
      </c>
      <c r="M16" s="35" t="s">
        <v>16</v>
      </c>
    </row>
    <row r="17" spans="1:13" ht="72.75" customHeight="1">
      <c r="A17" s="34">
        <v>2</v>
      </c>
      <c r="B17" s="31" t="s">
        <v>282</v>
      </c>
      <c r="C17" s="38" t="s">
        <v>273</v>
      </c>
      <c r="D17" s="35" t="s">
        <v>16</v>
      </c>
      <c r="E17" s="35" t="s">
        <v>16</v>
      </c>
      <c r="F17" s="35" t="s">
        <v>16</v>
      </c>
      <c r="G17" s="35" t="s">
        <v>16</v>
      </c>
      <c r="H17" s="35" t="s">
        <v>16</v>
      </c>
      <c r="I17" s="35" t="s">
        <v>16</v>
      </c>
      <c r="J17" s="35" t="s">
        <v>16</v>
      </c>
      <c r="K17" s="35" t="s">
        <v>16</v>
      </c>
      <c r="L17" s="35" t="s">
        <v>16</v>
      </c>
      <c r="M17" s="35" t="s">
        <v>16</v>
      </c>
    </row>
    <row r="18" spans="1:13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>
      <c r="A19" s="516" t="s">
        <v>31</v>
      </c>
      <c r="B19" s="516"/>
      <c r="C19" s="516"/>
      <c r="D19" s="18" t="s">
        <v>16</v>
      </c>
      <c r="E19" s="18" t="s">
        <v>16</v>
      </c>
      <c r="F19" s="18" t="s">
        <v>16</v>
      </c>
      <c r="G19" s="18" t="s">
        <v>16</v>
      </c>
      <c r="H19" s="18" t="s">
        <v>16</v>
      </c>
      <c r="I19" s="18" t="s">
        <v>16</v>
      </c>
      <c r="J19" s="18" t="s">
        <v>16</v>
      </c>
      <c r="K19" s="18" t="s">
        <v>16</v>
      </c>
      <c r="L19" s="18" t="s">
        <v>16</v>
      </c>
      <c r="M19" s="18" t="s">
        <v>16</v>
      </c>
    </row>
    <row r="20" spans="1:13" ht="171.75" customHeight="1">
      <c r="A20" s="500" t="s">
        <v>32</v>
      </c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</row>
    <row r="21" spans="1:13">
      <c r="A21" s="2"/>
    </row>
    <row r="22" spans="1:13">
      <c r="A22" s="2"/>
    </row>
  </sheetData>
  <mergeCells count="22">
    <mergeCell ref="A19:C19"/>
    <mergeCell ref="L13:M13"/>
    <mergeCell ref="A7:M7"/>
    <mergeCell ref="A6:M6"/>
    <mergeCell ref="A5:M5"/>
    <mergeCell ref="J13:K13"/>
    <mergeCell ref="A4:M4"/>
    <mergeCell ref="K1:M1"/>
    <mergeCell ref="K2:M2"/>
    <mergeCell ref="K3:M3"/>
    <mergeCell ref="A20:M20"/>
    <mergeCell ref="A11:M11"/>
    <mergeCell ref="A10:M10"/>
    <mergeCell ref="A9:M9"/>
    <mergeCell ref="A8:M8"/>
    <mergeCell ref="A13:A14"/>
    <mergeCell ref="B13:B14"/>
    <mergeCell ref="C13:C14"/>
    <mergeCell ref="D13:D14"/>
    <mergeCell ref="E13:E14"/>
    <mergeCell ref="F13:G13"/>
    <mergeCell ref="H13:I13"/>
  </mergeCells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0"/>
  <sheetViews>
    <sheetView tabSelected="1" topLeftCell="A68" zoomScale="90" zoomScaleNormal="90" workbookViewId="0">
      <selection activeCell="B82" sqref="B82"/>
    </sheetView>
  </sheetViews>
  <sheetFormatPr defaultRowHeight="15"/>
  <cols>
    <col min="1" max="1" width="9.5703125" customWidth="1"/>
    <col min="2" max="2" width="44.42578125" customWidth="1"/>
    <col min="3" max="3" width="15" customWidth="1"/>
    <col min="4" max="4" width="14.7109375" customWidth="1"/>
    <col min="5" max="5" width="14.28515625" customWidth="1"/>
    <col min="6" max="6" width="15.85546875" customWidth="1"/>
    <col min="12" max="12" width="9.5703125" bestFit="1" customWidth="1"/>
    <col min="17" max="17" width="16.140625" customWidth="1"/>
    <col min="18" max="18" width="12.85546875" customWidth="1"/>
    <col min="19" max="19" width="10.28515625" customWidth="1"/>
    <col min="20" max="20" width="38.85546875" customWidth="1"/>
  </cols>
  <sheetData>
    <row r="1" spans="1:27" ht="15" customHeight="1">
      <c r="A1" s="1"/>
      <c r="R1" s="514" t="s">
        <v>150</v>
      </c>
      <c r="S1" s="514"/>
      <c r="T1" s="514"/>
    </row>
    <row r="2" spans="1:27" ht="15" customHeight="1">
      <c r="A2" s="1"/>
      <c r="R2" s="514" t="s">
        <v>19</v>
      </c>
      <c r="S2" s="514"/>
      <c r="T2" s="514"/>
    </row>
    <row r="3" spans="1:27" ht="15" customHeight="1">
      <c r="A3" s="1"/>
      <c r="R3" s="514" t="s">
        <v>20</v>
      </c>
      <c r="S3" s="514"/>
      <c r="T3" s="514"/>
    </row>
    <row r="4" spans="1:27" ht="19.5" customHeight="1">
      <c r="A4" s="499" t="s">
        <v>151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</row>
    <row r="5" spans="1:27" ht="16.5" customHeight="1">
      <c r="A5" s="499" t="s">
        <v>1184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</row>
    <row r="6" spans="1:27" ht="18.75" customHeight="1">
      <c r="A6" s="499" t="s">
        <v>274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5"/>
      <c r="V6" s="45"/>
      <c r="W6" s="45"/>
      <c r="X6" s="45"/>
      <c r="Y6" s="45"/>
      <c r="Z6" s="45"/>
      <c r="AA6" s="45"/>
    </row>
    <row r="7" spans="1:27" ht="12.75" customHeight="1">
      <c r="A7" s="500" t="s">
        <v>21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44"/>
      <c r="V7" s="44"/>
      <c r="W7" s="44"/>
      <c r="X7" s="44"/>
      <c r="Y7" s="44"/>
      <c r="Z7" s="44"/>
      <c r="AA7" s="44"/>
    </row>
    <row r="8" spans="1:27" ht="23.25" customHeight="1">
      <c r="A8" s="499" t="s">
        <v>1190</v>
      </c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5"/>
      <c r="V8" s="45"/>
      <c r="W8" s="45"/>
      <c r="X8" s="45"/>
      <c r="Y8" s="45"/>
      <c r="Z8" s="45"/>
      <c r="AA8" s="45"/>
    </row>
    <row r="9" spans="1:27" ht="20.25" customHeight="1">
      <c r="A9" s="504" t="s">
        <v>1194</v>
      </c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  <c r="U9" s="45"/>
      <c r="V9" s="45"/>
      <c r="W9" s="45"/>
      <c r="X9" s="45"/>
      <c r="Y9" s="45"/>
      <c r="Z9" s="45"/>
      <c r="AA9" s="45"/>
    </row>
    <row r="10" spans="1:27" ht="30" customHeight="1">
      <c r="A10" s="520" t="s">
        <v>1192</v>
      </c>
      <c r="B10" s="520"/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0"/>
      <c r="N10" s="520"/>
      <c r="O10" s="520"/>
      <c r="P10" s="520"/>
      <c r="Q10" s="520"/>
      <c r="R10" s="520"/>
      <c r="S10" s="520"/>
      <c r="T10" s="520"/>
      <c r="U10" s="45"/>
      <c r="V10" s="45"/>
      <c r="W10" s="45"/>
      <c r="X10" s="45"/>
      <c r="Y10" s="45"/>
      <c r="Z10" s="45"/>
      <c r="AA10" s="45"/>
    </row>
    <row r="11" spans="1:27" ht="36" customHeight="1">
      <c r="A11" s="520" t="s">
        <v>1193</v>
      </c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P11" s="520"/>
      <c r="Q11" s="520"/>
      <c r="R11" s="520"/>
      <c r="S11" s="520"/>
      <c r="T11" s="520"/>
      <c r="U11" s="45"/>
      <c r="V11" s="45"/>
      <c r="W11" s="45"/>
      <c r="X11" s="45"/>
      <c r="Y11" s="45"/>
      <c r="Z11" s="45"/>
      <c r="AA11" s="45"/>
    </row>
    <row r="12" spans="1:27" ht="18.75" customHeight="1">
      <c r="A12" s="500" t="s">
        <v>63</v>
      </c>
      <c r="B12" s="500"/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44"/>
      <c r="V12" s="44"/>
      <c r="W12" s="44"/>
      <c r="X12" s="44"/>
      <c r="Y12" s="44"/>
      <c r="Z12" s="44"/>
      <c r="AA12" s="44"/>
    </row>
    <row r="13" spans="1:27" ht="18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</row>
    <row r="14" spans="1:27" ht="18" hidden="1" customHeight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</row>
    <row r="15" spans="1:27" ht="18" hidden="1" customHeight="1">
      <c r="A15" s="302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</row>
    <row r="16" spans="1:27" ht="16.5" hidden="1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1" ht="62.25" customHeight="1">
      <c r="A17" s="517" t="s">
        <v>0</v>
      </c>
      <c r="B17" s="517" t="s">
        <v>1</v>
      </c>
      <c r="C17" s="517" t="s">
        <v>2</v>
      </c>
      <c r="D17" s="517" t="s">
        <v>3</v>
      </c>
      <c r="E17" s="517" t="s">
        <v>1106</v>
      </c>
      <c r="F17" s="517" t="s">
        <v>1107</v>
      </c>
      <c r="G17" s="525" t="s">
        <v>1108</v>
      </c>
      <c r="H17" s="525"/>
      <c r="I17" s="525"/>
      <c r="J17" s="525"/>
      <c r="K17" s="525"/>
      <c r="L17" s="525"/>
      <c r="M17" s="525"/>
      <c r="N17" s="525"/>
      <c r="O17" s="525"/>
      <c r="P17" s="525"/>
      <c r="Q17" s="517" t="s">
        <v>152</v>
      </c>
      <c r="R17" s="525" t="s">
        <v>106</v>
      </c>
      <c r="S17" s="525"/>
      <c r="T17" s="517" t="s">
        <v>25</v>
      </c>
    </row>
    <row r="18" spans="1:21" ht="21" customHeight="1">
      <c r="A18" s="518"/>
      <c r="B18" s="518"/>
      <c r="C18" s="518"/>
      <c r="D18" s="518"/>
      <c r="E18" s="518"/>
      <c r="F18" s="518"/>
      <c r="G18" s="517" t="s">
        <v>109</v>
      </c>
      <c r="H18" s="517"/>
      <c r="I18" s="517" t="s">
        <v>110</v>
      </c>
      <c r="J18" s="517"/>
      <c r="K18" s="517" t="s">
        <v>111</v>
      </c>
      <c r="L18" s="517"/>
      <c r="M18" s="517" t="s">
        <v>112</v>
      </c>
      <c r="N18" s="517"/>
      <c r="O18" s="517" t="s">
        <v>113</v>
      </c>
      <c r="P18" s="517"/>
      <c r="Q18" s="518"/>
      <c r="R18" s="517" t="s">
        <v>14</v>
      </c>
      <c r="S18" s="523" t="s">
        <v>15</v>
      </c>
      <c r="T18" s="518"/>
      <c r="U18" s="18"/>
    </row>
    <row r="19" spans="1:21" ht="25.5" customHeight="1">
      <c r="A19" s="519"/>
      <c r="B19" s="519"/>
      <c r="C19" s="519"/>
      <c r="D19" s="519"/>
      <c r="E19" s="519"/>
      <c r="F19" s="521"/>
      <c r="G19" s="41" t="s">
        <v>6</v>
      </c>
      <c r="H19" s="41" t="s">
        <v>7</v>
      </c>
      <c r="I19" s="41" t="s">
        <v>6</v>
      </c>
      <c r="J19" s="41" t="s">
        <v>7</v>
      </c>
      <c r="K19" s="41" t="s">
        <v>6</v>
      </c>
      <c r="L19" s="41" t="s">
        <v>7</v>
      </c>
      <c r="M19" s="41" t="s">
        <v>6</v>
      </c>
      <c r="N19" s="41" t="s">
        <v>7</v>
      </c>
      <c r="O19" s="41" t="s">
        <v>6</v>
      </c>
      <c r="P19" s="41" t="s">
        <v>7</v>
      </c>
      <c r="Q19" s="522"/>
      <c r="R19" s="519"/>
      <c r="S19" s="524"/>
      <c r="T19" s="519"/>
      <c r="U19" s="28"/>
    </row>
    <row r="20" spans="1:21">
      <c r="A20" s="24">
        <v>1</v>
      </c>
      <c r="B20" s="24">
        <v>2</v>
      </c>
      <c r="C20" s="24">
        <v>3</v>
      </c>
      <c r="D20" s="24">
        <v>4</v>
      </c>
      <c r="E20" s="24">
        <v>5</v>
      </c>
      <c r="F20" s="24">
        <v>6</v>
      </c>
      <c r="G20" s="29">
        <v>7</v>
      </c>
      <c r="H20" s="29">
        <v>8</v>
      </c>
      <c r="I20" s="29">
        <v>9</v>
      </c>
      <c r="J20" s="29">
        <v>10</v>
      </c>
      <c r="K20" s="29">
        <v>11</v>
      </c>
      <c r="L20" s="29">
        <v>12</v>
      </c>
      <c r="M20" s="29">
        <v>13</v>
      </c>
      <c r="N20" s="29">
        <v>14</v>
      </c>
      <c r="O20" s="29">
        <v>15</v>
      </c>
      <c r="P20" s="29">
        <v>16</v>
      </c>
      <c r="Q20" s="24">
        <v>17</v>
      </c>
      <c r="R20" s="24">
        <v>18</v>
      </c>
      <c r="S20" s="24">
        <v>19</v>
      </c>
      <c r="T20" s="24">
        <v>20</v>
      </c>
    </row>
    <row r="21" spans="1:21" s="52" customFormat="1" ht="27" customHeight="1">
      <c r="A21" s="384" t="s">
        <v>384</v>
      </c>
      <c r="B21" s="73" t="s">
        <v>31</v>
      </c>
      <c r="C21" s="85" t="s">
        <v>385</v>
      </c>
      <c r="D21" s="97">
        <f>D22+D23+D24+D25+D26+D27</f>
        <v>16.234000000000002</v>
      </c>
      <c r="E21" s="97">
        <f>E22+E23+E24+E25+E26+E27</f>
        <v>0</v>
      </c>
      <c r="F21" s="97">
        <f>F22+F23+F24+F25+F26+F27</f>
        <v>16.234000000000002</v>
      </c>
      <c r="G21" s="97">
        <f t="shared" ref="G21:P21" si="0">G22+G23+G24+G25+G26+G27</f>
        <v>16.234000000000002</v>
      </c>
      <c r="H21" s="97">
        <f t="shared" si="0"/>
        <v>16.253</v>
      </c>
      <c r="I21" s="97">
        <f t="shared" si="0"/>
        <v>4.0009999999999994</v>
      </c>
      <c r="J21" s="97">
        <f t="shared" si="0"/>
        <v>1.5450000000000002</v>
      </c>
      <c r="K21" s="97">
        <f t="shared" si="0"/>
        <v>5.3360000000000003</v>
      </c>
      <c r="L21" s="97">
        <f t="shared" si="0"/>
        <v>5.3539999999999992</v>
      </c>
      <c r="M21" s="97">
        <f t="shared" si="0"/>
        <v>1.5070000000000001</v>
      </c>
      <c r="N21" s="97">
        <f t="shared" si="0"/>
        <v>2.0339999999999998</v>
      </c>
      <c r="O21" s="97">
        <f t="shared" si="0"/>
        <v>5.3900000000000006</v>
      </c>
      <c r="P21" s="97">
        <f t="shared" si="0"/>
        <v>7.32</v>
      </c>
      <c r="Q21" s="97">
        <f>G21-H21</f>
        <v>-1.8999999999998352E-2</v>
      </c>
      <c r="R21" s="97">
        <f>H21-G21</f>
        <v>1.8999999999998352E-2</v>
      </c>
      <c r="S21" s="96">
        <f>R21/G21*100</f>
        <v>0.1170383146482589</v>
      </c>
      <c r="T21" s="305" t="s">
        <v>385</v>
      </c>
    </row>
    <row r="22" spans="1:21" s="52" customFormat="1" ht="21.75" customHeight="1">
      <c r="A22" s="385" t="s">
        <v>386</v>
      </c>
      <c r="B22" s="76" t="s">
        <v>387</v>
      </c>
      <c r="C22" s="281" t="s">
        <v>385</v>
      </c>
      <c r="D22" s="97">
        <f>D29</f>
        <v>2.8250000000000002</v>
      </c>
      <c r="E22" s="97">
        <v>0</v>
      </c>
      <c r="F22" s="97">
        <f>D22</f>
        <v>2.8250000000000002</v>
      </c>
      <c r="G22" s="97">
        <f>G29</f>
        <v>2.8250000000000002</v>
      </c>
      <c r="H22" s="97">
        <f t="shared" ref="H22:P22" si="1">H29</f>
        <v>2.5529999999999999</v>
      </c>
      <c r="I22" s="97">
        <f t="shared" si="1"/>
        <v>0</v>
      </c>
      <c r="J22" s="97">
        <f t="shared" si="1"/>
        <v>0</v>
      </c>
      <c r="K22" s="97">
        <f t="shared" si="1"/>
        <v>0</v>
      </c>
      <c r="L22" s="97">
        <f t="shared" si="1"/>
        <v>0</v>
      </c>
      <c r="M22" s="97">
        <f t="shared" si="1"/>
        <v>0</v>
      </c>
      <c r="N22" s="97">
        <f t="shared" si="1"/>
        <v>0</v>
      </c>
      <c r="O22" s="97">
        <f t="shared" si="1"/>
        <v>2.8250000000000002</v>
      </c>
      <c r="P22" s="97">
        <f t="shared" si="1"/>
        <v>2.5529999999999999</v>
      </c>
      <c r="Q22" s="97">
        <f t="shared" ref="Q22:Q80" si="2">G22-H22</f>
        <v>0.27200000000000024</v>
      </c>
      <c r="R22" s="97">
        <f t="shared" ref="R22:R80" si="3">H22-G22</f>
        <v>-0.27200000000000024</v>
      </c>
      <c r="S22" s="96">
        <f t="shared" ref="S22:S78" si="4">R22/G22*100</f>
        <v>-9.6283185840708043</v>
      </c>
      <c r="T22" s="305" t="s">
        <v>385</v>
      </c>
    </row>
    <row r="23" spans="1:21" s="52" customFormat="1" ht="33" customHeight="1">
      <c r="A23" s="315" t="s">
        <v>388</v>
      </c>
      <c r="B23" s="306" t="s">
        <v>389</v>
      </c>
      <c r="C23" s="281" t="s">
        <v>385</v>
      </c>
      <c r="D23" s="97">
        <f>D45</f>
        <v>8.2099999999999991</v>
      </c>
      <c r="E23" s="97">
        <f>E45</f>
        <v>0</v>
      </c>
      <c r="F23" s="97">
        <f>F45</f>
        <v>8.2099999999999991</v>
      </c>
      <c r="G23" s="97">
        <f t="shared" ref="G23:P23" si="5">G45</f>
        <v>8.2099999999999991</v>
      </c>
      <c r="H23" s="97">
        <f t="shared" si="5"/>
        <v>8.5459999999999994</v>
      </c>
      <c r="I23" s="97">
        <f t="shared" si="5"/>
        <v>2.8499999999999996</v>
      </c>
      <c r="J23" s="97">
        <f t="shared" si="5"/>
        <v>1.4550000000000001</v>
      </c>
      <c r="K23" s="97">
        <f t="shared" si="5"/>
        <v>3.8020000000000005</v>
      </c>
      <c r="L23" s="97">
        <f t="shared" si="5"/>
        <v>3.3079999999999998</v>
      </c>
      <c r="M23" s="97">
        <f t="shared" si="5"/>
        <v>0.74</v>
      </c>
      <c r="N23" s="97">
        <f t="shared" si="5"/>
        <v>1.6829999999999998</v>
      </c>
      <c r="O23" s="97">
        <f t="shared" si="5"/>
        <v>0.81800000000000006</v>
      </c>
      <c r="P23" s="97">
        <f t="shared" si="5"/>
        <v>2.1</v>
      </c>
      <c r="Q23" s="97">
        <f t="shared" si="2"/>
        <v>-0.3360000000000003</v>
      </c>
      <c r="R23" s="97">
        <f t="shared" si="3"/>
        <v>0.3360000000000003</v>
      </c>
      <c r="S23" s="96">
        <f t="shared" si="4"/>
        <v>4.092570036540808</v>
      </c>
      <c r="T23" s="305" t="s">
        <v>385</v>
      </c>
    </row>
    <row r="24" spans="1:21" s="52" customFormat="1" ht="62.25" customHeight="1">
      <c r="A24" s="315" t="s">
        <v>390</v>
      </c>
      <c r="B24" s="306" t="s">
        <v>391</v>
      </c>
      <c r="C24" s="281" t="s">
        <v>385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f t="shared" si="2"/>
        <v>0</v>
      </c>
      <c r="R24" s="97">
        <f t="shared" si="3"/>
        <v>0</v>
      </c>
      <c r="S24" s="308" t="s">
        <v>284</v>
      </c>
      <c r="T24" s="305" t="s">
        <v>385</v>
      </c>
    </row>
    <row r="25" spans="1:21" s="52" customFormat="1" ht="28.5">
      <c r="A25" s="315" t="s">
        <v>392</v>
      </c>
      <c r="B25" s="76" t="s">
        <v>393</v>
      </c>
      <c r="C25" s="281" t="s">
        <v>385</v>
      </c>
      <c r="D25" s="97">
        <f>D73</f>
        <v>5.1990000000000007</v>
      </c>
      <c r="E25" s="97">
        <f>E73</f>
        <v>0</v>
      </c>
      <c r="F25" s="97">
        <f>F73</f>
        <v>5.1990000000000007</v>
      </c>
      <c r="G25" s="97">
        <f t="shared" ref="G25:P25" si="6">G73</f>
        <v>5.1990000000000007</v>
      </c>
      <c r="H25" s="97">
        <f t="shared" si="6"/>
        <v>5.1539999999999999</v>
      </c>
      <c r="I25" s="97">
        <f t="shared" si="6"/>
        <v>1.151</v>
      </c>
      <c r="J25" s="97">
        <f t="shared" si="6"/>
        <v>0.09</v>
      </c>
      <c r="K25" s="97">
        <f t="shared" si="6"/>
        <v>1.534</v>
      </c>
      <c r="L25" s="97">
        <f t="shared" si="6"/>
        <v>2.0459999999999998</v>
      </c>
      <c r="M25" s="97">
        <f t="shared" si="6"/>
        <v>0.76700000000000002</v>
      </c>
      <c r="N25" s="97">
        <f t="shared" si="6"/>
        <v>0.35099999999999998</v>
      </c>
      <c r="O25" s="97">
        <f t="shared" si="6"/>
        <v>1.7469999999999999</v>
      </c>
      <c r="P25" s="97">
        <f t="shared" si="6"/>
        <v>2.6669999999999998</v>
      </c>
      <c r="Q25" s="97">
        <f t="shared" si="2"/>
        <v>4.5000000000000817E-2</v>
      </c>
      <c r="R25" s="97">
        <f t="shared" si="3"/>
        <v>-4.5000000000000817E-2</v>
      </c>
      <c r="S25" s="96">
        <f t="shared" si="4"/>
        <v>-0.86555106751299882</v>
      </c>
      <c r="T25" s="305" t="s">
        <v>385</v>
      </c>
    </row>
    <row r="26" spans="1:21" s="52" customFormat="1" ht="42.75">
      <c r="A26" s="315" t="s">
        <v>394</v>
      </c>
      <c r="B26" s="76" t="s">
        <v>395</v>
      </c>
      <c r="C26" s="281" t="s">
        <v>385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f t="shared" si="2"/>
        <v>0</v>
      </c>
      <c r="R26" s="97">
        <f t="shared" si="3"/>
        <v>0</v>
      </c>
      <c r="S26" s="308" t="s">
        <v>284</v>
      </c>
      <c r="T26" s="305" t="s">
        <v>385</v>
      </c>
    </row>
    <row r="27" spans="1:21" s="52" customFormat="1" ht="15.75">
      <c r="A27" s="315" t="s">
        <v>396</v>
      </c>
      <c r="B27" s="76" t="s">
        <v>397</v>
      </c>
      <c r="C27" s="281" t="s">
        <v>385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f t="shared" si="2"/>
        <v>0</v>
      </c>
      <c r="R27" s="97">
        <f t="shared" si="3"/>
        <v>0</v>
      </c>
      <c r="S27" s="308" t="s">
        <v>284</v>
      </c>
      <c r="T27" s="305" t="s">
        <v>385</v>
      </c>
    </row>
    <row r="28" spans="1:21" ht="22.5" customHeight="1">
      <c r="A28" s="315" t="s">
        <v>398</v>
      </c>
      <c r="B28" s="76" t="s">
        <v>399</v>
      </c>
      <c r="C28" s="86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>
        <f t="shared" si="2"/>
        <v>0</v>
      </c>
      <c r="R28" s="90">
        <f t="shared" si="3"/>
        <v>0</v>
      </c>
      <c r="S28" s="308" t="s">
        <v>284</v>
      </c>
      <c r="T28" s="298"/>
    </row>
    <row r="29" spans="1:21" s="52" customFormat="1" ht="42.75" customHeight="1">
      <c r="A29" s="343" t="s">
        <v>477</v>
      </c>
      <c r="B29" s="344" t="s">
        <v>1131</v>
      </c>
      <c r="C29" s="345" t="s">
        <v>385</v>
      </c>
      <c r="D29" s="346">
        <f>D30+D34+D37+D42</f>
        <v>2.8250000000000002</v>
      </c>
      <c r="E29" s="346">
        <f t="shared" ref="E29:P29" si="7">E30+E34+E37+E42</f>
        <v>0</v>
      </c>
      <c r="F29" s="346">
        <f t="shared" si="7"/>
        <v>2.8250000000000002</v>
      </c>
      <c r="G29" s="346">
        <f t="shared" si="7"/>
        <v>2.8250000000000002</v>
      </c>
      <c r="H29" s="346">
        <f t="shared" si="7"/>
        <v>2.5529999999999999</v>
      </c>
      <c r="I29" s="346">
        <f t="shared" si="7"/>
        <v>0</v>
      </c>
      <c r="J29" s="346">
        <f t="shared" si="7"/>
        <v>0</v>
      </c>
      <c r="K29" s="346">
        <f t="shared" si="7"/>
        <v>0</v>
      </c>
      <c r="L29" s="346">
        <f t="shared" si="7"/>
        <v>0</v>
      </c>
      <c r="M29" s="346">
        <f t="shared" si="7"/>
        <v>0</v>
      </c>
      <c r="N29" s="346">
        <f t="shared" si="7"/>
        <v>0</v>
      </c>
      <c r="O29" s="346">
        <f t="shared" si="7"/>
        <v>2.8250000000000002</v>
      </c>
      <c r="P29" s="346">
        <f t="shared" si="7"/>
        <v>2.5529999999999999</v>
      </c>
      <c r="Q29" s="346">
        <f t="shared" si="2"/>
        <v>0.27200000000000024</v>
      </c>
      <c r="R29" s="346">
        <f t="shared" si="3"/>
        <v>-0.27200000000000024</v>
      </c>
      <c r="S29" s="347">
        <f t="shared" si="4"/>
        <v>-9.6283185840708043</v>
      </c>
      <c r="T29" s="350" t="s">
        <v>385</v>
      </c>
    </row>
    <row r="30" spans="1:21" s="52" customFormat="1" ht="42.75" customHeight="1">
      <c r="A30" s="340" t="s">
        <v>479</v>
      </c>
      <c r="B30" s="341" t="s">
        <v>1132</v>
      </c>
      <c r="C30" s="336" t="s">
        <v>385</v>
      </c>
      <c r="D30" s="337">
        <f>D31+D32+D33</f>
        <v>2.8250000000000002</v>
      </c>
      <c r="E30" s="337">
        <f t="shared" ref="E30:P30" si="8">E31+E32+E33</f>
        <v>0</v>
      </c>
      <c r="F30" s="337">
        <f t="shared" si="8"/>
        <v>2.8250000000000002</v>
      </c>
      <c r="G30" s="337">
        <f t="shared" si="8"/>
        <v>2.8250000000000002</v>
      </c>
      <c r="H30" s="337">
        <f t="shared" si="8"/>
        <v>2.5529999999999999</v>
      </c>
      <c r="I30" s="337">
        <f t="shared" si="8"/>
        <v>0</v>
      </c>
      <c r="J30" s="337">
        <f t="shared" si="8"/>
        <v>0</v>
      </c>
      <c r="K30" s="337">
        <f t="shared" si="8"/>
        <v>0</v>
      </c>
      <c r="L30" s="337">
        <f t="shared" si="8"/>
        <v>0</v>
      </c>
      <c r="M30" s="337">
        <f t="shared" si="8"/>
        <v>0</v>
      </c>
      <c r="N30" s="337">
        <f t="shared" si="8"/>
        <v>0</v>
      </c>
      <c r="O30" s="337">
        <f t="shared" si="8"/>
        <v>2.8250000000000002</v>
      </c>
      <c r="P30" s="337">
        <f t="shared" si="8"/>
        <v>2.5529999999999999</v>
      </c>
      <c r="Q30" s="337">
        <f t="shared" si="2"/>
        <v>0.27200000000000024</v>
      </c>
      <c r="R30" s="337">
        <f t="shared" si="3"/>
        <v>-0.27200000000000024</v>
      </c>
      <c r="S30" s="342">
        <f t="shared" si="4"/>
        <v>-9.6283185840708043</v>
      </c>
      <c r="T30" s="339" t="s">
        <v>385</v>
      </c>
    </row>
    <row r="31" spans="1:21" s="52" customFormat="1" ht="42.75" customHeight="1">
      <c r="A31" s="445" t="s">
        <v>1013</v>
      </c>
      <c r="B31" s="446" t="s">
        <v>1133</v>
      </c>
      <c r="C31" s="447" t="s">
        <v>385</v>
      </c>
      <c r="D31" s="448">
        <v>2.8250000000000002</v>
      </c>
      <c r="E31" s="448">
        <v>0</v>
      </c>
      <c r="F31" s="448">
        <f>D31</f>
        <v>2.8250000000000002</v>
      </c>
      <c r="G31" s="448">
        <f>I31+K31+M31+O31</f>
        <v>2.8250000000000002</v>
      </c>
      <c r="H31" s="448">
        <f>J31+L31+N31+P31</f>
        <v>2.5529999999999999</v>
      </c>
      <c r="I31" s="448">
        <v>0</v>
      </c>
      <c r="J31" s="448">
        <v>0</v>
      </c>
      <c r="K31" s="448">
        <v>0</v>
      </c>
      <c r="L31" s="448">
        <v>0</v>
      </c>
      <c r="M31" s="448">
        <v>0</v>
      </c>
      <c r="N31" s="448">
        <v>0</v>
      </c>
      <c r="O31" s="448">
        <v>2.8250000000000002</v>
      </c>
      <c r="P31" s="448">
        <v>2.5529999999999999</v>
      </c>
      <c r="Q31" s="448">
        <f t="shared" si="2"/>
        <v>0.27200000000000024</v>
      </c>
      <c r="R31" s="448">
        <f t="shared" si="3"/>
        <v>-0.27200000000000024</v>
      </c>
      <c r="S31" s="449">
        <f t="shared" si="4"/>
        <v>-9.6283185840708043</v>
      </c>
      <c r="T31" s="624" t="s">
        <v>1195</v>
      </c>
    </row>
    <row r="32" spans="1:21" s="52" customFormat="1" ht="42.75" customHeight="1">
      <c r="A32" s="450" t="s">
        <v>1018</v>
      </c>
      <c r="B32" s="451" t="s">
        <v>1134</v>
      </c>
      <c r="C32" s="447" t="s">
        <v>385</v>
      </c>
      <c r="D32" s="448">
        <v>0</v>
      </c>
      <c r="E32" s="448">
        <v>0</v>
      </c>
      <c r="F32" s="448">
        <v>0</v>
      </c>
      <c r="G32" s="448">
        <v>0</v>
      </c>
      <c r="H32" s="448">
        <v>0</v>
      </c>
      <c r="I32" s="448">
        <v>0</v>
      </c>
      <c r="J32" s="448">
        <v>0</v>
      </c>
      <c r="K32" s="448">
        <v>0</v>
      </c>
      <c r="L32" s="448">
        <v>0</v>
      </c>
      <c r="M32" s="448">
        <v>0</v>
      </c>
      <c r="N32" s="448">
        <v>0</v>
      </c>
      <c r="O32" s="448">
        <v>0</v>
      </c>
      <c r="P32" s="448">
        <v>0</v>
      </c>
      <c r="Q32" s="448">
        <f t="shared" si="2"/>
        <v>0</v>
      </c>
      <c r="R32" s="448">
        <f t="shared" si="3"/>
        <v>0</v>
      </c>
      <c r="S32" s="452" t="s">
        <v>284</v>
      </c>
      <c r="T32" s="453" t="s">
        <v>385</v>
      </c>
    </row>
    <row r="33" spans="1:20" s="52" customFormat="1" ht="42.75" customHeight="1">
      <c r="A33" s="450" t="s">
        <v>1020</v>
      </c>
      <c r="B33" s="451" t="s">
        <v>1135</v>
      </c>
      <c r="C33" s="447" t="s">
        <v>385</v>
      </c>
      <c r="D33" s="448">
        <v>0</v>
      </c>
      <c r="E33" s="448">
        <v>0</v>
      </c>
      <c r="F33" s="448">
        <v>0</v>
      </c>
      <c r="G33" s="448">
        <v>0</v>
      </c>
      <c r="H33" s="448">
        <v>0</v>
      </c>
      <c r="I33" s="448">
        <v>0</v>
      </c>
      <c r="J33" s="448">
        <v>0</v>
      </c>
      <c r="K33" s="448">
        <v>0</v>
      </c>
      <c r="L33" s="448">
        <v>0</v>
      </c>
      <c r="M33" s="448">
        <v>0</v>
      </c>
      <c r="N33" s="448">
        <v>0</v>
      </c>
      <c r="O33" s="448">
        <v>0</v>
      </c>
      <c r="P33" s="448">
        <v>0</v>
      </c>
      <c r="Q33" s="448">
        <f t="shared" si="2"/>
        <v>0</v>
      </c>
      <c r="R33" s="448">
        <f t="shared" si="3"/>
        <v>0</v>
      </c>
      <c r="S33" s="452" t="s">
        <v>284</v>
      </c>
      <c r="T33" s="453" t="s">
        <v>385</v>
      </c>
    </row>
    <row r="34" spans="1:20" s="52" customFormat="1" ht="42.75" customHeight="1">
      <c r="A34" s="334" t="s">
        <v>481</v>
      </c>
      <c r="B34" s="335" t="s">
        <v>1136</v>
      </c>
      <c r="C34" s="336" t="s">
        <v>385</v>
      </c>
      <c r="D34" s="337">
        <f>D35+D36</f>
        <v>0</v>
      </c>
      <c r="E34" s="337">
        <f t="shared" ref="E34:P34" si="9">E35+E36</f>
        <v>0</v>
      </c>
      <c r="F34" s="337">
        <f t="shared" si="9"/>
        <v>0</v>
      </c>
      <c r="G34" s="337">
        <f t="shared" si="9"/>
        <v>0</v>
      </c>
      <c r="H34" s="337">
        <f t="shared" si="9"/>
        <v>0</v>
      </c>
      <c r="I34" s="337">
        <f t="shared" si="9"/>
        <v>0</v>
      </c>
      <c r="J34" s="337">
        <f t="shared" si="9"/>
        <v>0</v>
      </c>
      <c r="K34" s="337">
        <f t="shared" si="9"/>
        <v>0</v>
      </c>
      <c r="L34" s="337">
        <f t="shared" si="9"/>
        <v>0</v>
      </c>
      <c r="M34" s="337">
        <f t="shared" si="9"/>
        <v>0</v>
      </c>
      <c r="N34" s="337">
        <f t="shared" si="9"/>
        <v>0</v>
      </c>
      <c r="O34" s="337">
        <f t="shared" si="9"/>
        <v>0</v>
      </c>
      <c r="P34" s="337">
        <f t="shared" si="9"/>
        <v>0</v>
      </c>
      <c r="Q34" s="337">
        <f t="shared" si="2"/>
        <v>0</v>
      </c>
      <c r="R34" s="337">
        <f t="shared" si="3"/>
        <v>0</v>
      </c>
      <c r="S34" s="338" t="s">
        <v>284</v>
      </c>
      <c r="T34" s="339" t="s">
        <v>385</v>
      </c>
    </row>
    <row r="35" spans="1:20" s="52" customFormat="1" ht="42.75" customHeight="1">
      <c r="A35" s="450" t="s">
        <v>1041</v>
      </c>
      <c r="B35" s="451" t="s">
        <v>1137</v>
      </c>
      <c r="C35" s="447" t="s">
        <v>385</v>
      </c>
      <c r="D35" s="448">
        <v>0</v>
      </c>
      <c r="E35" s="448">
        <v>0</v>
      </c>
      <c r="F35" s="448">
        <v>0</v>
      </c>
      <c r="G35" s="448">
        <v>0</v>
      </c>
      <c r="H35" s="448">
        <v>0</v>
      </c>
      <c r="I35" s="448">
        <v>0</v>
      </c>
      <c r="J35" s="448">
        <v>0</v>
      </c>
      <c r="K35" s="448">
        <v>0</v>
      </c>
      <c r="L35" s="448">
        <v>0</v>
      </c>
      <c r="M35" s="448">
        <v>0</v>
      </c>
      <c r="N35" s="448">
        <v>0</v>
      </c>
      <c r="O35" s="448">
        <v>0</v>
      </c>
      <c r="P35" s="448">
        <v>0</v>
      </c>
      <c r="Q35" s="448">
        <f t="shared" si="2"/>
        <v>0</v>
      </c>
      <c r="R35" s="448">
        <f t="shared" si="3"/>
        <v>0</v>
      </c>
      <c r="S35" s="452" t="s">
        <v>284</v>
      </c>
      <c r="T35" s="453" t="s">
        <v>385</v>
      </c>
    </row>
    <row r="36" spans="1:20" s="52" customFormat="1" ht="42.75" customHeight="1">
      <c r="A36" s="450" t="s">
        <v>1042</v>
      </c>
      <c r="B36" s="451" t="s">
        <v>1138</v>
      </c>
      <c r="C36" s="447" t="s">
        <v>385</v>
      </c>
      <c r="D36" s="448">
        <v>0</v>
      </c>
      <c r="E36" s="448">
        <v>0</v>
      </c>
      <c r="F36" s="448">
        <v>0</v>
      </c>
      <c r="G36" s="448">
        <v>0</v>
      </c>
      <c r="H36" s="448">
        <v>0</v>
      </c>
      <c r="I36" s="448">
        <v>0</v>
      </c>
      <c r="J36" s="448">
        <v>0</v>
      </c>
      <c r="K36" s="448">
        <v>0</v>
      </c>
      <c r="L36" s="448">
        <v>0</v>
      </c>
      <c r="M36" s="448">
        <v>0</v>
      </c>
      <c r="N36" s="448">
        <v>0</v>
      </c>
      <c r="O36" s="448">
        <v>0</v>
      </c>
      <c r="P36" s="448">
        <v>0</v>
      </c>
      <c r="Q36" s="448">
        <f t="shared" si="2"/>
        <v>0</v>
      </c>
      <c r="R36" s="448">
        <f t="shared" si="3"/>
        <v>0</v>
      </c>
      <c r="S36" s="452" t="s">
        <v>284</v>
      </c>
      <c r="T36" s="453" t="s">
        <v>385</v>
      </c>
    </row>
    <row r="37" spans="1:20" s="52" customFormat="1" ht="42.75" customHeight="1">
      <c r="A37" s="334" t="s">
        <v>483</v>
      </c>
      <c r="B37" s="335" t="s">
        <v>1139</v>
      </c>
      <c r="C37" s="336" t="s">
        <v>385</v>
      </c>
      <c r="D37" s="337">
        <f>D38+D39+D40+D41</f>
        <v>0</v>
      </c>
      <c r="E37" s="337">
        <f t="shared" ref="E37:P37" si="10">E38+E39+E40+E41</f>
        <v>0</v>
      </c>
      <c r="F37" s="337">
        <f t="shared" si="10"/>
        <v>0</v>
      </c>
      <c r="G37" s="337">
        <f t="shared" si="10"/>
        <v>0</v>
      </c>
      <c r="H37" s="337">
        <f t="shared" si="10"/>
        <v>0</v>
      </c>
      <c r="I37" s="337">
        <f t="shared" si="10"/>
        <v>0</v>
      </c>
      <c r="J37" s="337">
        <f t="shared" si="10"/>
        <v>0</v>
      </c>
      <c r="K37" s="337">
        <f t="shared" si="10"/>
        <v>0</v>
      </c>
      <c r="L37" s="337">
        <f t="shared" si="10"/>
        <v>0</v>
      </c>
      <c r="M37" s="337">
        <f t="shared" si="10"/>
        <v>0</v>
      </c>
      <c r="N37" s="337">
        <f t="shared" si="10"/>
        <v>0</v>
      </c>
      <c r="O37" s="337">
        <f t="shared" si="10"/>
        <v>0</v>
      </c>
      <c r="P37" s="337">
        <f t="shared" si="10"/>
        <v>0</v>
      </c>
      <c r="Q37" s="337">
        <f t="shared" si="2"/>
        <v>0</v>
      </c>
      <c r="R37" s="337">
        <f t="shared" si="3"/>
        <v>0</v>
      </c>
      <c r="S37" s="338" t="s">
        <v>284</v>
      </c>
      <c r="T37" s="339" t="s">
        <v>385</v>
      </c>
    </row>
    <row r="38" spans="1:20" s="52" customFormat="1" ht="42.75" customHeight="1">
      <c r="A38" s="450" t="s">
        <v>1140</v>
      </c>
      <c r="B38" s="451" t="s">
        <v>1141</v>
      </c>
      <c r="C38" s="447" t="s">
        <v>385</v>
      </c>
      <c r="D38" s="448">
        <v>0</v>
      </c>
      <c r="E38" s="448">
        <v>0</v>
      </c>
      <c r="F38" s="448">
        <v>0</v>
      </c>
      <c r="G38" s="448">
        <v>0</v>
      </c>
      <c r="H38" s="448">
        <v>0</v>
      </c>
      <c r="I38" s="448">
        <v>0</v>
      </c>
      <c r="J38" s="448">
        <v>0</v>
      </c>
      <c r="K38" s="448">
        <v>0</v>
      </c>
      <c r="L38" s="448">
        <v>0</v>
      </c>
      <c r="M38" s="448">
        <v>0</v>
      </c>
      <c r="N38" s="448">
        <v>0</v>
      </c>
      <c r="O38" s="448">
        <v>0</v>
      </c>
      <c r="P38" s="448">
        <v>0</v>
      </c>
      <c r="Q38" s="448">
        <f t="shared" si="2"/>
        <v>0</v>
      </c>
      <c r="R38" s="448">
        <f t="shared" si="3"/>
        <v>0</v>
      </c>
      <c r="S38" s="452" t="s">
        <v>284</v>
      </c>
      <c r="T38" s="453" t="s">
        <v>385</v>
      </c>
    </row>
    <row r="39" spans="1:20" s="52" customFormat="1" ht="42.75" customHeight="1">
      <c r="A39" s="450" t="s">
        <v>1142</v>
      </c>
      <c r="B39" s="451" t="s">
        <v>1143</v>
      </c>
      <c r="C39" s="447" t="s">
        <v>385</v>
      </c>
      <c r="D39" s="448">
        <v>0</v>
      </c>
      <c r="E39" s="448">
        <v>0</v>
      </c>
      <c r="F39" s="448">
        <v>0</v>
      </c>
      <c r="G39" s="448">
        <v>0</v>
      </c>
      <c r="H39" s="448">
        <v>0</v>
      </c>
      <c r="I39" s="448">
        <v>0</v>
      </c>
      <c r="J39" s="448">
        <v>0</v>
      </c>
      <c r="K39" s="448">
        <v>0</v>
      </c>
      <c r="L39" s="448">
        <v>0</v>
      </c>
      <c r="M39" s="448">
        <v>0</v>
      </c>
      <c r="N39" s="448">
        <v>0</v>
      </c>
      <c r="O39" s="448">
        <v>0</v>
      </c>
      <c r="P39" s="448">
        <v>0</v>
      </c>
      <c r="Q39" s="448">
        <f t="shared" si="2"/>
        <v>0</v>
      </c>
      <c r="R39" s="448">
        <f t="shared" si="3"/>
        <v>0</v>
      </c>
      <c r="S39" s="452" t="s">
        <v>284</v>
      </c>
      <c r="T39" s="453" t="s">
        <v>385</v>
      </c>
    </row>
    <row r="40" spans="1:20" s="52" customFormat="1" ht="42.75" customHeight="1">
      <c r="A40" s="450" t="s">
        <v>1144</v>
      </c>
      <c r="B40" s="451" t="s">
        <v>1145</v>
      </c>
      <c r="C40" s="447" t="s">
        <v>385</v>
      </c>
      <c r="D40" s="448">
        <v>0</v>
      </c>
      <c r="E40" s="448">
        <v>0</v>
      </c>
      <c r="F40" s="448">
        <v>0</v>
      </c>
      <c r="G40" s="448">
        <v>0</v>
      </c>
      <c r="H40" s="448">
        <v>0</v>
      </c>
      <c r="I40" s="448">
        <v>0</v>
      </c>
      <c r="J40" s="448">
        <v>0</v>
      </c>
      <c r="K40" s="448">
        <v>0</v>
      </c>
      <c r="L40" s="448">
        <v>0</v>
      </c>
      <c r="M40" s="448">
        <v>0</v>
      </c>
      <c r="N40" s="448">
        <v>0</v>
      </c>
      <c r="O40" s="448">
        <v>0</v>
      </c>
      <c r="P40" s="448">
        <v>0</v>
      </c>
      <c r="Q40" s="448">
        <f t="shared" si="2"/>
        <v>0</v>
      </c>
      <c r="R40" s="448">
        <f t="shared" si="3"/>
        <v>0</v>
      </c>
      <c r="S40" s="452" t="s">
        <v>284</v>
      </c>
      <c r="T40" s="453" t="s">
        <v>385</v>
      </c>
    </row>
    <row r="41" spans="1:20" s="52" customFormat="1" ht="42.75" customHeight="1">
      <c r="A41" s="450" t="s">
        <v>1146</v>
      </c>
      <c r="B41" s="451" t="s">
        <v>1147</v>
      </c>
      <c r="C41" s="447" t="s">
        <v>385</v>
      </c>
      <c r="D41" s="448">
        <v>0</v>
      </c>
      <c r="E41" s="448">
        <v>0</v>
      </c>
      <c r="F41" s="448">
        <v>0</v>
      </c>
      <c r="G41" s="448">
        <v>0</v>
      </c>
      <c r="H41" s="448">
        <v>0</v>
      </c>
      <c r="I41" s="448">
        <v>0</v>
      </c>
      <c r="J41" s="448">
        <v>0</v>
      </c>
      <c r="K41" s="448">
        <v>0</v>
      </c>
      <c r="L41" s="448">
        <v>0</v>
      </c>
      <c r="M41" s="448">
        <v>0</v>
      </c>
      <c r="N41" s="448">
        <v>0</v>
      </c>
      <c r="O41" s="448">
        <v>0</v>
      </c>
      <c r="P41" s="448">
        <v>0</v>
      </c>
      <c r="Q41" s="448">
        <f t="shared" si="2"/>
        <v>0</v>
      </c>
      <c r="R41" s="448">
        <f t="shared" si="3"/>
        <v>0</v>
      </c>
      <c r="S41" s="452" t="s">
        <v>284</v>
      </c>
      <c r="T41" s="453" t="s">
        <v>385</v>
      </c>
    </row>
    <row r="42" spans="1:20" s="52" customFormat="1" ht="42.75" customHeight="1">
      <c r="A42" s="334" t="s">
        <v>1148</v>
      </c>
      <c r="B42" s="335" t="s">
        <v>1149</v>
      </c>
      <c r="C42" s="336" t="s">
        <v>385</v>
      </c>
      <c r="D42" s="337">
        <f>D43+D44</f>
        <v>0</v>
      </c>
      <c r="E42" s="337">
        <f t="shared" ref="E42:P42" si="11">E43+E44</f>
        <v>0</v>
      </c>
      <c r="F42" s="337">
        <f t="shared" si="11"/>
        <v>0</v>
      </c>
      <c r="G42" s="337">
        <f t="shared" si="11"/>
        <v>0</v>
      </c>
      <c r="H42" s="337">
        <f t="shared" si="11"/>
        <v>0</v>
      </c>
      <c r="I42" s="337">
        <f t="shared" si="11"/>
        <v>0</v>
      </c>
      <c r="J42" s="337">
        <f t="shared" si="11"/>
        <v>0</v>
      </c>
      <c r="K42" s="337">
        <f t="shared" si="11"/>
        <v>0</v>
      </c>
      <c r="L42" s="337">
        <f t="shared" si="11"/>
        <v>0</v>
      </c>
      <c r="M42" s="337">
        <f t="shared" si="11"/>
        <v>0</v>
      </c>
      <c r="N42" s="337">
        <f t="shared" si="11"/>
        <v>0</v>
      </c>
      <c r="O42" s="337">
        <f t="shared" si="11"/>
        <v>0</v>
      </c>
      <c r="P42" s="337">
        <f t="shared" si="11"/>
        <v>0</v>
      </c>
      <c r="Q42" s="337">
        <f t="shared" si="2"/>
        <v>0</v>
      </c>
      <c r="R42" s="337">
        <f t="shared" si="3"/>
        <v>0</v>
      </c>
      <c r="S42" s="338" t="s">
        <v>284</v>
      </c>
      <c r="T42" s="339" t="s">
        <v>385</v>
      </c>
    </row>
    <row r="43" spans="1:20" s="52" customFormat="1" ht="60.75" customHeight="1">
      <c r="A43" s="450" t="s">
        <v>1150</v>
      </c>
      <c r="B43" s="451" t="s">
        <v>1151</v>
      </c>
      <c r="C43" s="447" t="s">
        <v>385</v>
      </c>
      <c r="D43" s="448">
        <v>0</v>
      </c>
      <c r="E43" s="448">
        <v>0</v>
      </c>
      <c r="F43" s="448">
        <v>0</v>
      </c>
      <c r="G43" s="448">
        <v>0</v>
      </c>
      <c r="H43" s="448">
        <v>0</v>
      </c>
      <c r="I43" s="448">
        <v>0</v>
      </c>
      <c r="J43" s="448">
        <v>0</v>
      </c>
      <c r="K43" s="448">
        <v>0</v>
      </c>
      <c r="L43" s="448">
        <v>0</v>
      </c>
      <c r="M43" s="448">
        <v>0</v>
      </c>
      <c r="N43" s="448">
        <v>0</v>
      </c>
      <c r="O43" s="448">
        <v>0</v>
      </c>
      <c r="P43" s="448">
        <v>0</v>
      </c>
      <c r="Q43" s="448">
        <f t="shared" si="2"/>
        <v>0</v>
      </c>
      <c r="R43" s="448">
        <f t="shared" si="3"/>
        <v>0</v>
      </c>
      <c r="S43" s="452" t="s">
        <v>284</v>
      </c>
      <c r="T43" s="453" t="s">
        <v>385</v>
      </c>
    </row>
    <row r="44" spans="1:20" s="52" customFormat="1" ht="42.75" customHeight="1">
      <c r="A44" s="450" t="s">
        <v>1152</v>
      </c>
      <c r="B44" s="451" t="s">
        <v>1153</v>
      </c>
      <c r="C44" s="447" t="s">
        <v>385</v>
      </c>
      <c r="D44" s="448">
        <v>0</v>
      </c>
      <c r="E44" s="448">
        <v>0</v>
      </c>
      <c r="F44" s="448">
        <v>0</v>
      </c>
      <c r="G44" s="448">
        <v>0</v>
      </c>
      <c r="H44" s="448">
        <v>0</v>
      </c>
      <c r="I44" s="448">
        <v>0</v>
      </c>
      <c r="J44" s="448">
        <v>0</v>
      </c>
      <c r="K44" s="448">
        <v>0</v>
      </c>
      <c r="L44" s="448">
        <v>0</v>
      </c>
      <c r="M44" s="448">
        <v>0</v>
      </c>
      <c r="N44" s="448">
        <v>0</v>
      </c>
      <c r="O44" s="448">
        <v>0</v>
      </c>
      <c r="P44" s="448">
        <v>0</v>
      </c>
      <c r="Q44" s="448">
        <f t="shared" si="2"/>
        <v>0</v>
      </c>
      <c r="R44" s="448">
        <f t="shared" si="3"/>
        <v>0</v>
      </c>
      <c r="S44" s="452" t="s">
        <v>284</v>
      </c>
      <c r="T44" s="453" t="s">
        <v>385</v>
      </c>
    </row>
    <row r="45" spans="1:20" s="52" customFormat="1" ht="42.75">
      <c r="A45" s="386" t="s">
        <v>400</v>
      </c>
      <c r="B45" s="349" t="s">
        <v>401</v>
      </c>
      <c r="C45" s="345" t="s">
        <v>385</v>
      </c>
      <c r="D45" s="346">
        <f>D46+D49+D56</f>
        <v>8.2099999999999991</v>
      </c>
      <c r="E45" s="346">
        <f>E46+E49+E56</f>
        <v>0</v>
      </c>
      <c r="F45" s="346">
        <f>F46+F49+F56</f>
        <v>8.2099999999999991</v>
      </c>
      <c r="G45" s="346">
        <f t="shared" ref="G45:P45" si="12">G46+G49+G56</f>
        <v>8.2099999999999991</v>
      </c>
      <c r="H45" s="346">
        <f t="shared" si="12"/>
        <v>8.5459999999999994</v>
      </c>
      <c r="I45" s="346">
        <f t="shared" si="12"/>
        <v>2.8499999999999996</v>
      </c>
      <c r="J45" s="346">
        <f t="shared" si="12"/>
        <v>1.4550000000000001</v>
      </c>
      <c r="K45" s="346">
        <f t="shared" si="12"/>
        <v>3.8020000000000005</v>
      </c>
      <c r="L45" s="346">
        <f t="shared" si="12"/>
        <v>3.3079999999999998</v>
      </c>
      <c r="M45" s="346">
        <f t="shared" si="12"/>
        <v>0.74</v>
      </c>
      <c r="N45" s="346">
        <f t="shared" si="12"/>
        <v>1.6829999999999998</v>
      </c>
      <c r="O45" s="346">
        <f t="shared" si="12"/>
        <v>0.81800000000000006</v>
      </c>
      <c r="P45" s="346">
        <f t="shared" si="12"/>
        <v>2.1</v>
      </c>
      <c r="Q45" s="346">
        <f t="shared" si="2"/>
        <v>-0.3360000000000003</v>
      </c>
      <c r="R45" s="346">
        <f t="shared" si="3"/>
        <v>0.3360000000000003</v>
      </c>
      <c r="S45" s="347">
        <f t="shared" si="4"/>
        <v>4.092570036540808</v>
      </c>
      <c r="T45" s="350" t="s">
        <v>385</v>
      </c>
    </row>
    <row r="46" spans="1:20" s="52" customFormat="1" ht="71.25">
      <c r="A46" s="413" t="s">
        <v>402</v>
      </c>
      <c r="B46" s="414" t="s">
        <v>403</v>
      </c>
      <c r="C46" s="336" t="s">
        <v>385</v>
      </c>
      <c r="D46" s="337">
        <f>D47</f>
        <v>0</v>
      </c>
      <c r="E46" s="337">
        <f>E47</f>
        <v>0</v>
      </c>
      <c r="F46" s="337">
        <f>F47</f>
        <v>0</v>
      </c>
      <c r="G46" s="337">
        <f t="shared" ref="G46:P46" si="13">G47</f>
        <v>0</v>
      </c>
      <c r="H46" s="337">
        <f t="shared" si="13"/>
        <v>0</v>
      </c>
      <c r="I46" s="337">
        <f t="shared" si="13"/>
        <v>0</v>
      </c>
      <c r="J46" s="337">
        <f t="shared" si="13"/>
        <v>0</v>
      </c>
      <c r="K46" s="337">
        <f t="shared" si="13"/>
        <v>0</v>
      </c>
      <c r="L46" s="337">
        <f t="shared" si="13"/>
        <v>0</v>
      </c>
      <c r="M46" s="337">
        <f t="shared" si="13"/>
        <v>0</v>
      </c>
      <c r="N46" s="337">
        <f t="shared" si="13"/>
        <v>0</v>
      </c>
      <c r="O46" s="337">
        <f t="shared" si="13"/>
        <v>0</v>
      </c>
      <c r="P46" s="337">
        <f t="shared" si="13"/>
        <v>0</v>
      </c>
      <c r="Q46" s="337">
        <f t="shared" si="2"/>
        <v>0</v>
      </c>
      <c r="R46" s="337">
        <f t="shared" si="3"/>
        <v>0</v>
      </c>
      <c r="S46" s="338" t="s">
        <v>284</v>
      </c>
      <c r="T46" s="339" t="s">
        <v>385</v>
      </c>
    </row>
    <row r="47" spans="1:20" s="52" customFormat="1" ht="28.5">
      <c r="A47" s="454" t="s">
        <v>404</v>
      </c>
      <c r="B47" s="455" t="s">
        <v>405</v>
      </c>
      <c r="C47" s="447" t="s">
        <v>385</v>
      </c>
      <c r="D47" s="448">
        <v>0</v>
      </c>
      <c r="E47" s="448">
        <v>0</v>
      </c>
      <c r="F47" s="448">
        <v>0</v>
      </c>
      <c r="G47" s="448">
        <v>0</v>
      </c>
      <c r="H47" s="448">
        <v>0</v>
      </c>
      <c r="I47" s="448">
        <v>0</v>
      </c>
      <c r="J47" s="448">
        <v>0</v>
      </c>
      <c r="K47" s="448">
        <v>0</v>
      </c>
      <c r="L47" s="448">
        <v>0</v>
      </c>
      <c r="M47" s="448">
        <v>0</v>
      </c>
      <c r="N47" s="448">
        <v>0</v>
      </c>
      <c r="O47" s="448">
        <v>0</v>
      </c>
      <c r="P47" s="448">
        <v>0</v>
      </c>
      <c r="Q47" s="448">
        <f t="shared" si="2"/>
        <v>0</v>
      </c>
      <c r="R47" s="448">
        <f t="shared" si="3"/>
        <v>0</v>
      </c>
      <c r="S47" s="452" t="s">
        <v>284</v>
      </c>
      <c r="T47" s="453" t="s">
        <v>385</v>
      </c>
    </row>
    <row r="48" spans="1:20" s="52" customFormat="1" ht="53.25" customHeight="1">
      <c r="A48" s="454" t="s">
        <v>1051</v>
      </c>
      <c r="B48" s="455" t="s">
        <v>1154</v>
      </c>
      <c r="C48" s="447" t="s">
        <v>385</v>
      </c>
      <c r="D48" s="448">
        <v>0</v>
      </c>
      <c r="E48" s="448">
        <v>0</v>
      </c>
      <c r="F48" s="448">
        <v>0</v>
      </c>
      <c r="G48" s="448">
        <v>0</v>
      </c>
      <c r="H48" s="448">
        <v>0</v>
      </c>
      <c r="I48" s="448">
        <v>0</v>
      </c>
      <c r="J48" s="448">
        <v>0</v>
      </c>
      <c r="K48" s="448">
        <v>0</v>
      </c>
      <c r="L48" s="448">
        <v>0</v>
      </c>
      <c r="M48" s="448">
        <v>0</v>
      </c>
      <c r="N48" s="448">
        <v>0</v>
      </c>
      <c r="O48" s="448">
        <v>0</v>
      </c>
      <c r="P48" s="448">
        <v>0</v>
      </c>
      <c r="Q48" s="448">
        <f t="shared" si="2"/>
        <v>0</v>
      </c>
      <c r="R48" s="448">
        <f t="shared" si="3"/>
        <v>0</v>
      </c>
      <c r="S48" s="452" t="s">
        <v>284</v>
      </c>
      <c r="T48" s="453" t="s">
        <v>385</v>
      </c>
    </row>
    <row r="49" spans="1:20" s="52" customFormat="1" ht="42.75">
      <c r="A49" s="413" t="s">
        <v>406</v>
      </c>
      <c r="B49" s="414" t="s">
        <v>407</v>
      </c>
      <c r="C49" s="336" t="s">
        <v>385</v>
      </c>
      <c r="D49" s="337">
        <f>D50+D54</f>
        <v>6.06</v>
      </c>
      <c r="E49" s="337">
        <f>E50+E54</f>
        <v>0</v>
      </c>
      <c r="F49" s="337">
        <f>F50+F54</f>
        <v>6.06</v>
      </c>
      <c r="G49" s="337">
        <f t="shared" ref="G49:P49" si="14">G50+G54</f>
        <v>6.06</v>
      </c>
      <c r="H49" s="337">
        <f>H50+H54</f>
        <v>5.649</v>
      </c>
      <c r="I49" s="337">
        <f t="shared" si="14"/>
        <v>2.2199999999999998</v>
      </c>
      <c r="J49" s="337">
        <f t="shared" si="14"/>
        <v>1.4550000000000001</v>
      </c>
      <c r="K49" s="337">
        <f t="shared" si="14"/>
        <v>2.9620000000000002</v>
      </c>
      <c r="L49" s="337">
        <f t="shared" si="14"/>
        <v>1.6539999999999999</v>
      </c>
      <c r="M49" s="337">
        <f t="shared" si="14"/>
        <v>0.32</v>
      </c>
      <c r="N49" s="337">
        <f t="shared" si="14"/>
        <v>1.2819999999999998</v>
      </c>
      <c r="O49" s="337">
        <f t="shared" si="14"/>
        <v>0.55800000000000005</v>
      </c>
      <c r="P49" s="337">
        <f t="shared" si="14"/>
        <v>1.258</v>
      </c>
      <c r="Q49" s="337">
        <f t="shared" si="2"/>
        <v>0.41099999999999959</v>
      </c>
      <c r="R49" s="337">
        <f t="shared" si="3"/>
        <v>-0.41099999999999959</v>
      </c>
      <c r="S49" s="342">
        <f t="shared" si="4"/>
        <v>-6.7821782178217758</v>
      </c>
      <c r="T49" s="339" t="s">
        <v>385</v>
      </c>
    </row>
    <row r="50" spans="1:20" s="52" customFormat="1" ht="28.5">
      <c r="A50" s="454" t="s">
        <v>408</v>
      </c>
      <c r="B50" s="455" t="s">
        <v>409</v>
      </c>
      <c r="C50" s="447" t="s">
        <v>385</v>
      </c>
      <c r="D50" s="448">
        <f>D52+D53+D51</f>
        <v>5.4809999999999999</v>
      </c>
      <c r="E50" s="448">
        <f t="shared" ref="E50:F50" si="15">E52+E53+E51</f>
        <v>0</v>
      </c>
      <c r="F50" s="448">
        <f t="shared" si="15"/>
        <v>5.4809999999999999</v>
      </c>
      <c r="G50" s="448">
        <f t="shared" ref="G50" si="16">G52+G53+G51</f>
        <v>5.4809999999999999</v>
      </c>
      <c r="H50" s="448">
        <f t="shared" ref="H50" si="17">H52+H53+H51</f>
        <v>5.2309999999999999</v>
      </c>
      <c r="I50" s="448">
        <f t="shared" ref="I50" si="18">I52+I53+I51</f>
        <v>2.0499999999999998</v>
      </c>
      <c r="J50" s="448">
        <f t="shared" ref="J50" si="19">J52+J53+J51</f>
        <v>1.331</v>
      </c>
      <c r="K50" s="448">
        <f t="shared" ref="K50" si="20">K52+K53+K51</f>
        <v>2.734</v>
      </c>
      <c r="L50" s="448">
        <f t="shared" ref="L50" si="21">L52+L53+L51</f>
        <v>1.5429999999999999</v>
      </c>
      <c r="M50" s="448">
        <f t="shared" ref="M50" si="22">M52+M53+M51</f>
        <v>0.20600000000000002</v>
      </c>
      <c r="N50" s="448">
        <f t="shared" ref="N50" si="23">N52+N53+N51</f>
        <v>1.2389999999999999</v>
      </c>
      <c r="O50" s="448">
        <f t="shared" ref="O50" si="24">O52+O53+O51</f>
        <v>0.49099999999999999</v>
      </c>
      <c r="P50" s="448">
        <f t="shared" ref="P50" si="25">P52+P53+P51</f>
        <v>1.1179999999999999</v>
      </c>
      <c r="Q50" s="448">
        <f t="shared" si="2"/>
        <v>0.25</v>
      </c>
      <c r="R50" s="448">
        <f t="shared" si="3"/>
        <v>-0.25</v>
      </c>
      <c r="S50" s="449">
        <f t="shared" si="4"/>
        <v>-4.5612114577631822</v>
      </c>
      <c r="T50" s="453" t="s">
        <v>385</v>
      </c>
    </row>
    <row r="51" spans="1:20" ht="50.25" customHeight="1">
      <c r="A51" s="396" t="s">
        <v>410</v>
      </c>
      <c r="B51" s="99" t="s">
        <v>411</v>
      </c>
      <c r="C51" s="100" t="s">
        <v>412</v>
      </c>
      <c r="D51" s="244">
        <v>1.391</v>
      </c>
      <c r="E51" s="244">
        <v>0</v>
      </c>
      <c r="F51" s="244">
        <f>D51-E51</f>
        <v>1.391</v>
      </c>
      <c r="G51" s="244">
        <f t="shared" ref="G51" si="26">I51+K51+M51+O51</f>
        <v>1.391</v>
      </c>
      <c r="H51" s="244">
        <f t="shared" ref="H51" si="27">J51+L51+N51+P51</f>
        <v>1.1639999999999999</v>
      </c>
      <c r="I51" s="244">
        <v>0.3</v>
      </c>
      <c r="J51" s="244">
        <v>2.8000000000000001E-2</v>
      </c>
      <c r="K51" s="244">
        <v>0.4</v>
      </c>
      <c r="L51" s="244">
        <v>3.6999999999999998E-2</v>
      </c>
      <c r="M51" s="244">
        <v>0.2</v>
      </c>
      <c r="N51" s="244">
        <v>0.47</v>
      </c>
      <c r="O51" s="244">
        <v>0.49099999999999999</v>
      </c>
      <c r="P51" s="244">
        <v>0.629</v>
      </c>
      <c r="Q51" s="243">
        <f t="shared" si="2"/>
        <v>0.22700000000000009</v>
      </c>
      <c r="R51" s="243">
        <f t="shared" si="3"/>
        <v>-0.22700000000000009</v>
      </c>
      <c r="S51" s="495">
        <f t="shared" si="4"/>
        <v>-16.319194823867729</v>
      </c>
      <c r="T51" s="622" t="s">
        <v>1209</v>
      </c>
    </row>
    <row r="52" spans="1:20" ht="75.75" hidden="1" customHeight="1">
      <c r="A52" s="396" t="s">
        <v>413</v>
      </c>
      <c r="B52" s="99" t="s">
        <v>414</v>
      </c>
      <c r="C52" s="100" t="s">
        <v>308</v>
      </c>
      <c r="D52" s="244">
        <v>0</v>
      </c>
      <c r="E52" s="244">
        <v>0</v>
      </c>
      <c r="F52" s="244">
        <f>D52-E52</f>
        <v>0</v>
      </c>
      <c r="G52" s="244">
        <f>I52+K52+M52+O52</f>
        <v>0</v>
      </c>
      <c r="H52" s="244">
        <f>J52+L52+N52+P52</f>
        <v>0</v>
      </c>
      <c r="I52" s="244">
        <v>0</v>
      </c>
      <c r="J52" s="244">
        <v>0</v>
      </c>
      <c r="K52" s="244">
        <v>0</v>
      </c>
      <c r="L52" s="244">
        <v>0</v>
      </c>
      <c r="M52" s="244">
        <v>0</v>
      </c>
      <c r="N52" s="244">
        <v>0</v>
      </c>
      <c r="O52" s="244">
        <v>0</v>
      </c>
      <c r="P52" s="244">
        <v>0</v>
      </c>
      <c r="Q52" s="244">
        <f t="shared" si="2"/>
        <v>0</v>
      </c>
      <c r="R52" s="244">
        <f t="shared" si="3"/>
        <v>0</v>
      </c>
      <c r="S52" s="497" t="e">
        <f t="shared" si="4"/>
        <v>#DIV/0!</v>
      </c>
      <c r="T52" s="623"/>
    </row>
    <row r="53" spans="1:20" ht="60">
      <c r="A53" s="396" t="s">
        <v>415</v>
      </c>
      <c r="B53" s="99" t="s">
        <v>416</v>
      </c>
      <c r="C53" s="100" t="s">
        <v>417</v>
      </c>
      <c r="D53" s="244">
        <v>4.09</v>
      </c>
      <c r="E53" s="244">
        <v>0</v>
      </c>
      <c r="F53" s="244">
        <f>D53-E53</f>
        <v>4.09</v>
      </c>
      <c r="G53" s="244">
        <f t="shared" ref="G53:G55" si="28">I53+K53+M53+O53</f>
        <v>4.09</v>
      </c>
      <c r="H53" s="244">
        <f t="shared" ref="H53:H55" si="29">J53+L53+N53+P53</f>
        <v>4.0670000000000002</v>
      </c>
      <c r="I53" s="244">
        <v>1.75</v>
      </c>
      <c r="J53" s="244">
        <v>1.3029999999999999</v>
      </c>
      <c r="K53" s="244">
        <v>2.3340000000000001</v>
      </c>
      <c r="L53" s="244">
        <v>1.506</v>
      </c>
      <c r="M53" s="244">
        <v>6.0000000000000001E-3</v>
      </c>
      <c r="N53" s="244">
        <v>0.76900000000000002</v>
      </c>
      <c r="O53" s="244">
        <v>0</v>
      </c>
      <c r="P53" s="244">
        <v>0.48899999999999999</v>
      </c>
      <c r="Q53" s="243">
        <f t="shared" si="2"/>
        <v>2.2999999999999687E-2</v>
      </c>
      <c r="R53" s="243">
        <f t="shared" si="3"/>
        <v>-2.2999999999999687E-2</v>
      </c>
      <c r="S53" s="495">
        <f t="shared" si="4"/>
        <v>-0.56234718826405106</v>
      </c>
      <c r="T53" s="496" t="s">
        <v>385</v>
      </c>
    </row>
    <row r="54" spans="1:20" s="52" customFormat="1" ht="38.25" customHeight="1">
      <c r="A54" s="458" t="s">
        <v>418</v>
      </c>
      <c r="B54" s="459" t="s">
        <v>419</v>
      </c>
      <c r="C54" s="460" t="s">
        <v>385</v>
      </c>
      <c r="D54" s="448">
        <f>D55</f>
        <v>0.57899999999999996</v>
      </c>
      <c r="E54" s="448">
        <f>E55</f>
        <v>0</v>
      </c>
      <c r="F54" s="448">
        <f>F55</f>
        <v>0.57899999999999996</v>
      </c>
      <c r="G54" s="448">
        <f t="shared" si="28"/>
        <v>0.57899999999999996</v>
      </c>
      <c r="H54" s="448">
        <f t="shared" si="29"/>
        <v>0.41799999999999998</v>
      </c>
      <c r="I54" s="448">
        <f>I55</f>
        <v>0.17</v>
      </c>
      <c r="J54" s="448">
        <f t="shared" ref="J54:P54" si="30">J55</f>
        <v>0.124</v>
      </c>
      <c r="K54" s="448">
        <f t="shared" si="30"/>
        <v>0.22800000000000001</v>
      </c>
      <c r="L54" s="448">
        <f t="shared" si="30"/>
        <v>0.111</v>
      </c>
      <c r="M54" s="448">
        <f t="shared" si="30"/>
        <v>0.114</v>
      </c>
      <c r="N54" s="448">
        <f t="shared" si="30"/>
        <v>4.2999999999999997E-2</v>
      </c>
      <c r="O54" s="448">
        <f t="shared" si="30"/>
        <v>6.7000000000000004E-2</v>
      </c>
      <c r="P54" s="448">
        <f t="shared" si="30"/>
        <v>0.14000000000000001</v>
      </c>
      <c r="Q54" s="448">
        <f t="shared" si="2"/>
        <v>0.16099999999999998</v>
      </c>
      <c r="R54" s="448">
        <f t="shared" si="3"/>
        <v>-0.16099999999999998</v>
      </c>
      <c r="S54" s="449">
        <f t="shared" si="4"/>
        <v>-27.80656303972366</v>
      </c>
      <c r="T54" s="453" t="s">
        <v>385</v>
      </c>
    </row>
    <row r="55" spans="1:20" ht="63">
      <c r="A55" s="388" t="s">
        <v>420</v>
      </c>
      <c r="B55" s="80" t="s">
        <v>421</v>
      </c>
      <c r="C55" s="88" t="s">
        <v>422</v>
      </c>
      <c r="D55" s="90">
        <v>0.57899999999999996</v>
      </c>
      <c r="E55" s="90">
        <v>0</v>
      </c>
      <c r="F55" s="90">
        <f>D55-E55</f>
        <v>0.57899999999999996</v>
      </c>
      <c r="G55" s="90">
        <f t="shared" si="28"/>
        <v>0.57899999999999996</v>
      </c>
      <c r="H55" s="90">
        <f t="shared" si="29"/>
        <v>0.41799999999999998</v>
      </c>
      <c r="I55" s="90">
        <v>0.17</v>
      </c>
      <c r="J55" s="90">
        <v>0.124</v>
      </c>
      <c r="K55" s="90">
        <v>0.22800000000000001</v>
      </c>
      <c r="L55" s="90">
        <v>0.111</v>
      </c>
      <c r="M55" s="90">
        <v>0.114</v>
      </c>
      <c r="N55" s="90">
        <v>4.2999999999999997E-2</v>
      </c>
      <c r="O55" s="90">
        <v>6.7000000000000004E-2</v>
      </c>
      <c r="P55" s="90">
        <v>0.14000000000000001</v>
      </c>
      <c r="Q55" s="242">
        <f t="shared" si="2"/>
        <v>0.16099999999999998</v>
      </c>
      <c r="R55" s="242">
        <f t="shared" si="3"/>
        <v>-0.16099999999999998</v>
      </c>
      <c r="S55" s="327">
        <f t="shared" si="4"/>
        <v>-27.80656303972366</v>
      </c>
      <c r="T55" s="625" t="s">
        <v>1209</v>
      </c>
    </row>
    <row r="56" spans="1:20" s="52" customFormat="1" ht="42.75">
      <c r="A56" s="413" t="s">
        <v>423</v>
      </c>
      <c r="B56" s="415" t="s">
        <v>424</v>
      </c>
      <c r="C56" s="416" t="s">
        <v>385</v>
      </c>
      <c r="D56" s="337">
        <f t="shared" ref="D56:F56" si="31">D57</f>
        <v>2.15</v>
      </c>
      <c r="E56" s="337">
        <f t="shared" si="31"/>
        <v>0</v>
      </c>
      <c r="F56" s="337">
        <f t="shared" si="31"/>
        <v>2.15</v>
      </c>
      <c r="G56" s="337">
        <f t="shared" ref="G56:P56" si="32">G57</f>
        <v>2.15</v>
      </c>
      <c r="H56" s="337">
        <f t="shared" si="32"/>
        <v>2.8970000000000002</v>
      </c>
      <c r="I56" s="337">
        <f t="shared" si="32"/>
        <v>0.63</v>
      </c>
      <c r="J56" s="337">
        <f t="shared" si="32"/>
        <v>0</v>
      </c>
      <c r="K56" s="337">
        <f t="shared" si="32"/>
        <v>0.84000000000000008</v>
      </c>
      <c r="L56" s="337">
        <f t="shared" si="32"/>
        <v>1.6540000000000001</v>
      </c>
      <c r="M56" s="337">
        <f t="shared" si="32"/>
        <v>0.42000000000000004</v>
      </c>
      <c r="N56" s="337">
        <f t="shared" si="32"/>
        <v>0.40100000000000002</v>
      </c>
      <c r="O56" s="337">
        <f t="shared" si="32"/>
        <v>0.26</v>
      </c>
      <c r="P56" s="337">
        <f t="shared" si="32"/>
        <v>0.84199999999999997</v>
      </c>
      <c r="Q56" s="337">
        <f t="shared" si="2"/>
        <v>-0.74700000000000033</v>
      </c>
      <c r="R56" s="337">
        <f t="shared" si="3"/>
        <v>0.74700000000000033</v>
      </c>
      <c r="S56" s="342">
        <f t="shared" si="4"/>
        <v>34.744186046511643</v>
      </c>
      <c r="T56" s="339" t="s">
        <v>385</v>
      </c>
    </row>
    <row r="57" spans="1:20" s="52" customFormat="1" ht="42.75">
      <c r="A57" s="458" t="s">
        <v>425</v>
      </c>
      <c r="B57" s="461" t="s">
        <v>426</v>
      </c>
      <c r="C57" s="462" t="s">
        <v>385</v>
      </c>
      <c r="D57" s="448">
        <f>D58+D59</f>
        <v>2.15</v>
      </c>
      <c r="E57" s="448">
        <f t="shared" ref="E57:P57" si="33">E58+E59</f>
        <v>0</v>
      </c>
      <c r="F57" s="448">
        <f t="shared" si="33"/>
        <v>2.15</v>
      </c>
      <c r="G57" s="448">
        <f t="shared" si="33"/>
        <v>2.15</v>
      </c>
      <c r="H57" s="448">
        <f t="shared" si="33"/>
        <v>2.8970000000000002</v>
      </c>
      <c r="I57" s="448">
        <f t="shared" si="33"/>
        <v>0.63</v>
      </c>
      <c r="J57" s="448">
        <f t="shared" si="33"/>
        <v>0</v>
      </c>
      <c r="K57" s="448">
        <f t="shared" si="33"/>
        <v>0.84000000000000008</v>
      </c>
      <c r="L57" s="448">
        <f t="shared" si="33"/>
        <v>1.6540000000000001</v>
      </c>
      <c r="M57" s="448">
        <f t="shared" si="33"/>
        <v>0.42000000000000004</v>
      </c>
      <c r="N57" s="448">
        <f t="shared" si="33"/>
        <v>0.40100000000000002</v>
      </c>
      <c r="O57" s="448">
        <f t="shared" si="33"/>
        <v>0.26</v>
      </c>
      <c r="P57" s="448">
        <f t="shared" si="33"/>
        <v>0.84199999999999997</v>
      </c>
      <c r="Q57" s="448">
        <f t="shared" si="2"/>
        <v>-0.74700000000000033</v>
      </c>
      <c r="R57" s="448">
        <f t="shared" si="3"/>
        <v>0.74700000000000033</v>
      </c>
      <c r="S57" s="449">
        <f t="shared" si="4"/>
        <v>34.744186046511643</v>
      </c>
      <c r="T57" s="453" t="s">
        <v>385</v>
      </c>
    </row>
    <row r="58" spans="1:20" ht="36.75" customHeight="1">
      <c r="A58" s="389" t="s">
        <v>427</v>
      </c>
      <c r="B58" s="83" t="s">
        <v>428</v>
      </c>
      <c r="C58" s="86" t="s">
        <v>273</v>
      </c>
      <c r="D58" s="90">
        <v>1.381</v>
      </c>
      <c r="E58" s="90">
        <v>0</v>
      </c>
      <c r="F58" s="90">
        <f>D58-E58</f>
        <v>1.381</v>
      </c>
      <c r="G58" s="90">
        <f>I58+K58+M58+O58</f>
        <v>1.381</v>
      </c>
      <c r="H58" s="90">
        <f>J58+L58+N58+P58</f>
        <v>1.8430000000000002</v>
      </c>
      <c r="I58" s="90">
        <v>0.40699999999999997</v>
      </c>
      <c r="J58" s="90">
        <v>0</v>
      </c>
      <c r="K58" s="90">
        <v>0.54400000000000004</v>
      </c>
      <c r="L58" s="90">
        <v>1.5680000000000001</v>
      </c>
      <c r="M58" s="90">
        <v>0.27200000000000002</v>
      </c>
      <c r="N58" s="90">
        <v>0.16300000000000001</v>
      </c>
      <c r="O58" s="90">
        <v>0.158</v>
      </c>
      <c r="P58" s="244">
        <v>0.112</v>
      </c>
      <c r="Q58" s="242">
        <f t="shared" si="2"/>
        <v>-0.46200000000000019</v>
      </c>
      <c r="R58" s="242">
        <f t="shared" si="3"/>
        <v>0.46200000000000019</v>
      </c>
      <c r="S58" s="327">
        <f t="shared" si="4"/>
        <v>33.454018826937016</v>
      </c>
      <c r="T58" s="622" t="s">
        <v>1208</v>
      </c>
    </row>
    <row r="59" spans="1:20" ht="37.5" customHeight="1">
      <c r="A59" s="389" t="s">
        <v>1062</v>
      </c>
      <c r="B59" s="83" t="s">
        <v>428</v>
      </c>
      <c r="C59" s="86" t="s">
        <v>1110</v>
      </c>
      <c r="D59" s="90">
        <v>0.76900000000000002</v>
      </c>
      <c r="E59" s="90">
        <v>0</v>
      </c>
      <c r="F59" s="90">
        <f>D59-E59</f>
        <v>0.76900000000000002</v>
      </c>
      <c r="G59" s="90">
        <f>I59+K59+M59+O59</f>
        <v>0.76900000000000002</v>
      </c>
      <c r="H59" s="90">
        <f>J59+L59+N59+P59</f>
        <v>1.0539999999999998</v>
      </c>
      <c r="I59" s="90">
        <v>0.223</v>
      </c>
      <c r="J59" s="90">
        <v>0</v>
      </c>
      <c r="K59" s="90">
        <v>0.29599999999999999</v>
      </c>
      <c r="L59" s="90">
        <v>8.5999999999999993E-2</v>
      </c>
      <c r="M59" s="90">
        <v>0.14799999999999999</v>
      </c>
      <c r="N59" s="90">
        <v>0.23799999999999999</v>
      </c>
      <c r="O59" s="90">
        <v>0.10199999999999999</v>
      </c>
      <c r="P59" s="244">
        <f>0.703+0.027</f>
        <v>0.73</v>
      </c>
      <c r="Q59" s="242">
        <f t="shared" si="2"/>
        <v>-0.28499999999999981</v>
      </c>
      <c r="R59" s="242">
        <f t="shared" si="3"/>
        <v>0.28499999999999981</v>
      </c>
      <c r="S59" s="327">
        <f t="shared" si="4"/>
        <v>37.061118335500623</v>
      </c>
      <c r="T59" s="623"/>
    </row>
    <row r="60" spans="1:20" s="52" customFormat="1" ht="54" customHeight="1">
      <c r="A60" s="445" t="s">
        <v>1063</v>
      </c>
      <c r="B60" s="463" t="s">
        <v>1155</v>
      </c>
      <c r="C60" s="462" t="s">
        <v>385</v>
      </c>
      <c r="D60" s="448">
        <v>0</v>
      </c>
      <c r="E60" s="448">
        <v>0</v>
      </c>
      <c r="F60" s="448">
        <v>0</v>
      </c>
      <c r="G60" s="448">
        <v>0</v>
      </c>
      <c r="H60" s="448">
        <v>0</v>
      </c>
      <c r="I60" s="448">
        <v>0</v>
      </c>
      <c r="J60" s="448">
        <v>0</v>
      </c>
      <c r="K60" s="448">
        <v>0</v>
      </c>
      <c r="L60" s="448">
        <v>0</v>
      </c>
      <c r="M60" s="448">
        <v>0</v>
      </c>
      <c r="N60" s="448">
        <v>0</v>
      </c>
      <c r="O60" s="448">
        <v>0</v>
      </c>
      <c r="P60" s="448">
        <v>0</v>
      </c>
      <c r="Q60" s="448">
        <f t="shared" si="2"/>
        <v>0</v>
      </c>
      <c r="R60" s="448">
        <f t="shared" si="3"/>
        <v>0</v>
      </c>
      <c r="S60" s="452" t="s">
        <v>284</v>
      </c>
      <c r="T60" s="453" t="s">
        <v>385</v>
      </c>
    </row>
    <row r="61" spans="1:20" s="52" customFormat="1" ht="54" customHeight="1">
      <c r="A61" s="445" t="s">
        <v>1064</v>
      </c>
      <c r="B61" s="463" t="s">
        <v>1156</v>
      </c>
      <c r="C61" s="462" t="s">
        <v>385</v>
      </c>
      <c r="D61" s="448">
        <v>0</v>
      </c>
      <c r="E61" s="448">
        <v>0</v>
      </c>
      <c r="F61" s="448">
        <v>0</v>
      </c>
      <c r="G61" s="448">
        <v>0</v>
      </c>
      <c r="H61" s="448">
        <v>0</v>
      </c>
      <c r="I61" s="448">
        <v>0</v>
      </c>
      <c r="J61" s="448">
        <v>0</v>
      </c>
      <c r="K61" s="448">
        <v>0</v>
      </c>
      <c r="L61" s="448">
        <v>0</v>
      </c>
      <c r="M61" s="448">
        <v>0</v>
      </c>
      <c r="N61" s="448">
        <v>0</v>
      </c>
      <c r="O61" s="448">
        <v>0</v>
      </c>
      <c r="P61" s="448">
        <v>0</v>
      </c>
      <c r="Q61" s="448">
        <f t="shared" si="2"/>
        <v>0</v>
      </c>
      <c r="R61" s="448">
        <f t="shared" si="3"/>
        <v>0</v>
      </c>
      <c r="S61" s="452" t="s">
        <v>284</v>
      </c>
      <c r="T61" s="453" t="s">
        <v>385</v>
      </c>
    </row>
    <row r="62" spans="1:20" s="52" customFormat="1" ht="54" customHeight="1">
      <c r="A62" s="445" t="s">
        <v>1065</v>
      </c>
      <c r="B62" s="463" t="s">
        <v>1157</v>
      </c>
      <c r="C62" s="462" t="s">
        <v>385</v>
      </c>
      <c r="D62" s="448">
        <v>0</v>
      </c>
      <c r="E62" s="448">
        <v>0</v>
      </c>
      <c r="F62" s="448">
        <v>0</v>
      </c>
      <c r="G62" s="448">
        <v>0</v>
      </c>
      <c r="H62" s="448">
        <v>0</v>
      </c>
      <c r="I62" s="448">
        <v>0</v>
      </c>
      <c r="J62" s="448">
        <v>0</v>
      </c>
      <c r="K62" s="448">
        <v>0</v>
      </c>
      <c r="L62" s="448">
        <v>0</v>
      </c>
      <c r="M62" s="448">
        <v>0</v>
      </c>
      <c r="N62" s="448">
        <v>0</v>
      </c>
      <c r="O62" s="448">
        <v>0</v>
      </c>
      <c r="P62" s="448">
        <v>0</v>
      </c>
      <c r="Q62" s="448">
        <f t="shared" si="2"/>
        <v>0</v>
      </c>
      <c r="R62" s="448">
        <f t="shared" si="3"/>
        <v>0</v>
      </c>
      <c r="S62" s="452" t="s">
        <v>284</v>
      </c>
      <c r="T62" s="453" t="s">
        <v>385</v>
      </c>
    </row>
    <row r="63" spans="1:20" s="52" customFormat="1" ht="54" customHeight="1">
      <c r="A63" s="445" t="s">
        <v>1066</v>
      </c>
      <c r="B63" s="463" t="s">
        <v>1158</v>
      </c>
      <c r="C63" s="462" t="s">
        <v>385</v>
      </c>
      <c r="D63" s="448">
        <v>0</v>
      </c>
      <c r="E63" s="448">
        <v>0</v>
      </c>
      <c r="F63" s="448">
        <v>0</v>
      </c>
      <c r="G63" s="448">
        <v>0</v>
      </c>
      <c r="H63" s="448">
        <v>0</v>
      </c>
      <c r="I63" s="448">
        <v>0</v>
      </c>
      <c r="J63" s="448">
        <v>0</v>
      </c>
      <c r="K63" s="448">
        <v>0</v>
      </c>
      <c r="L63" s="448">
        <v>0</v>
      </c>
      <c r="M63" s="448">
        <v>0</v>
      </c>
      <c r="N63" s="448">
        <v>0</v>
      </c>
      <c r="O63" s="448">
        <v>0</v>
      </c>
      <c r="P63" s="448">
        <v>0</v>
      </c>
      <c r="Q63" s="448">
        <f t="shared" si="2"/>
        <v>0</v>
      </c>
      <c r="R63" s="448">
        <f t="shared" si="3"/>
        <v>0</v>
      </c>
      <c r="S63" s="452" t="s">
        <v>284</v>
      </c>
      <c r="T63" s="453" t="s">
        <v>385</v>
      </c>
    </row>
    <row r="64" spans="1:20" s="52" customFormat="1" ht="54" customHeight="1">
      <c r="A64" s="445" t="s">
        <v>1067</v>
      </c>
      <c r="B64" s="463" t="s">
        <v>1159</v>
      </c>
      <c r="C64" s="462" t="s">
        <v>385</v>
      </c>
      <c r="D64" s="448">
        <v>0</v>
      </c>
      <c r="E64" s="448">
        <v>0</v>
      </c>
      <c r="F64" s="448">
        <v>0</v>
      </c>
      <c r="G64" s="448">
        <v>0</v>
      </c>
      <c r="H64" s="448">
        <v>0</v>
      </c>
      <c r="I64" s="448">
        <v>0</v>
      </c>
      <c r="J64" s="448">
        <v>0</v>
      </c>
      <c r="K64" s="448">
        <v>0</v>
      </c>
      <c r="L64" s="448">
        <v>0</v>
      </c>
      <c r="M64" s="448">
        <v>0</v>
      </c>
      <c r="N64" s="448">
        <v>0</v>
      </c>
      <c r="O64" s="448">
        <v>0</v>
      </c>
      <c r="P64" s="448">
        <v>0</v>
      </c>
      <c r="Q64" s="448">
        <f t="shared" si="2"/>
        <v>0</v>
      </c>
      <c r="R64" s="448">
        <f t="shared" si="3"/>
        <v>0</v>
      </c>
      <c r="S64" s="452" t="s">
        <v>284</v>
      </c>
      <c r="T64" s="453" t="s">
        <v>385</v>
      </c>
    </row>
    <row r="65" spans="1:20" s="52" customFormat="1" ht="54" customHeight="1">
      <c r="A65" s="445" t="s">
        <v>1068</v>
      </c>
      <c r="B65" s="463" t="s">
        <v>1160</v>
      </c>
      <c r="C65" s="462" t="s">
        <v>385</v>
      </c>
      <c r="D65" s="448">
        <v>0</v>
      </c>
      <c r="E65" s="448">
        <v>0</v>
      </c>
      <c r="F65" s="448">
        <v>0</v>
      </c>
      <c r="G65" s="448">
        <v>0</v>
      </c>
      <c r="H65" s="448">
        <v>0</v>
      </c>
      <c r="I65" s="448">
        <v>0</v>
      </c>
      <c r="J65" s="448">
        <v>0</v>
      </c>
      <c r="K65" s="448">
        <v>0</v>
      </c>
      <c r="L65" s="448">
        <v>0</v>
      </c>
      <c r="M65" s="448">
        <v>0</v>
      </c>
      <c r="N65" s="448">
        <v>0</v>
      </c>
      <c r="O65" s="448">
        <v>0</v>
      </c>
      <c r="P65" s="448">
        <v>0</v>
      </c>
      <c r="Q65" s="448">
        <f t="shared" si="2"/>
        <v>0</v>
      </c>
      <c r="R65" s="448">
        <f t="shared" si="3"/>
        <v>0</v>
      </c>
      <c r="S65" s="452" t="s">
        <v>284</v>
      </c>
      <c r="T65" s="453" t="s">
        <v>385</v>
      </c>
    </row>
    <row r="66" spans="1:20" s="52" customFormat="1" ht="54" customHeight="1">
      <c r="A66" s="445" t="s">
        <v>1161</v>
      </c>
      <c r="B66" s="463" t="s">
        <v>1162</v>
      </c>
      <c r="C66" s="462" t="s">
        <v>385</v>
      </c>
      <c r="D66" s="448">
        <v>0</v>
      </c>
      <c r="E66" s="448">
        <v>0</v>
      </c>
      <c r="F66" s="448">
        <v>0</v>
      </c>
      <c r="G66" s="448">
        <v>0</v>
      </c>
      <c r="H66" s="448">
        <v>0</v>
      </c>
      <c r="I66" s="448">
        <v>0</v>
      </c>
      <c r="J66" s="448">
        <v>0</v>
      </c>
      <c r="K66" s="448">
        <v>0</v>
      </c>
      <c r="L66" s="448">
        <v>0</v>
      </c>
      <c r="M66" s="448">
        <v>0</v>
      </c>
      <c r="N66" s="448">
        <v>0</v>
      </c>
      <c r="O66" s="448">
        <v>0</v>
      </c>
      <c r="P66" s="448">
        <v>0</v>
      </c>
      <c r="Q66" s="448">
        <f t="shared" si="2"/>
        <v>0</v>
      </c>
      <c r="R66" s="448">
        <f t="shared" si="3"/>
        <v>0</v>
      </c>
      <c r="S66" s="452" t="s">
        <v>284</v>
      </c>
      <c r="T66" s="453" t="s">
        <v>385</v>
      </c>
    </row>
    <row r="67" spans="1:20" s="52" customFormat="1" ht="54" customHeight="1">
      <c r="A67" s="417" t="s">
        <v>1163</v>
      </c>
      <c r="B67" s="418" t="s">
        <v>1164</v>
      </c>
      <c r="C67" s="416" t="s">
        <v>385</v>
      </c>
      <c r="D67" s="337">
        <v>0</v>
      </c>
      <c r="E67" s="337">
        <v>0</v>
      </c>
      <c r="F67" s="337">
        <v>0</v>
      </c>
      <c r="G67" s="337">
        <v>0</v>
      </c>
      <c r="H67" s="337">
        <v>0</v>
      </c>
      <c r="I67" s="337">
        <v>0</v>
      </c>
      <c r="J67" s="337">
        <v>0</v>
      </c>
      <c r="K67" s="337">
        <v>0</v>
      </c>
      <c r="L67" s="337">
        <v>0</v>
      </c>
      <c r="M67" s="337">
        <v>0</v>
      </c>
      <c r="N67" s="337">
        <v>0</v>
      </c>
      <c r="O67" s="337">
        <v>0</v>
      </c>
      <c r="P67" s="337">
        <v>0</v>
      </c>
      <c r="Q67" s="337">
        <f t="shared" si="2"/>
        <v>0</v>
      </c>
      <c r="R67" s="337">
        <f t="shared" si="3"/>
        <v>0</v>
      </c>
      <c r="S67" s="338" t="s">
        <v>284</v>
      </c>
      <c r="T67" s="339" t="s">
        <v>385</v>
      </c>
    </row>
    <row r="68" spans="1:20" s="52" customFormat="1" ht="54" customHeight="1">
      <c r="A68" s="464" t="s">
        <v>1165</v>
      </c>
      <c r="B68" s="465" t="s">
        <v>1166</v>
      </c>
      <c r="C68" s="462" t="s">
        <v>385</v>
      </c>
      <c r="D68" s="448">
        <v>0</v>
      </c>
      <c r="E68" s="448">
        <v>0</v>
      </c>
      <c r="F68" s="448">
        <v>0</v>
      </c>
      <c r="G68" s="448">
        <v>0</v>
      </c>
      <c r="H68" s="448">
        <v>0</v>
      </c>
      <c r="I68" s="448">
        <v>0</v>
      </c>
      <c r="J68" s="448">
        <v>0</v>
      </c>
      <c r="K68" s="448">
        <v>0</v>
      </c>
      <c r="L68" s="448">
        <v>0</v>
      </c>
      <c r="M68" s="448">
        <v>0</v>
      </c>
      <c r="N68" s="448">
        <v>0</v>
      </c>
      <c r="O68" s="448">
        <v>0</v>
      </c>
      <c r="P68" s="448">
        <v>0</v>
      </c>
      <c r="Q68" s="448">
        <f t="shared" si="2"/>
        <v>0</v>
      </c>
      <c r="R68" s="448">
        <f t="shared" si="3"/>
        <v>0</v>
      </c>
      <c r="S68" s="452" t="s">
        <v>284</v>
      </c>
      <c r="T68" s="453" t="s">
        <v>385</v>
      </c>
    </row>
    <row r="69" spans="1:20" s="52" customFormat="1" ht="54" customHeight="1">
      <c r="A69" s="464" t="s">
        <v>1167</v>
      </c>
      <c r="B69" s="465" t="s">
        <v>1168</v>
      </c>
      <c r="C69" s="462" t="s">
        <v>385</v>
      </c>
      <c r="D69" s="448">
        <v>0</v>
      </c>
      <c r="E69" s="448">
        <v>0</v>
      </c>
      <c r="F69" s="448">
        <v>0</v>
      </c>
      <c r="G69" s="448">
        <v>0</v>
      </c>
      <c r="H69" s="448">
        <v>0</v>
      </c>
      <c r="I69" s="448">
        <v>0</v>
      </c>
      <c r="J69" s="448">
        <v>0</v>
      </c>
      <c r="K69" s="448">
        <v>0</v>
      </c>
      <c r="L69" s="448">
        <v>0</v>
      </c>
      <c r="M69" s="448">
        <v>0</v>
      </c>
      <c r="N69" s="448">
        <v>0</v>
      </c>
      <c r="O69" s="448">
        <v>0</v>
      </c>
      <c r="P69" s="448">
        <v>0</v>
      </c>
      <c r="Q69" s="448">
        <f t="shared" si="2"/>
        <v>0</v>
      </c>
      <c r="R69" s="448">
        <f t="shared" si="3"/>
        <v>0</v>
      </c>
      <c r="S69" s="452" t="s">
        <v>284</v>
      </c>
      <c r="T69" s="453" t="s">
        <v>385</v>
      </c>
    </row>
    <row r="70" spans="1:20" s="52" customFormat="1" ht="54" customHeight="1">
      <c r="A70" s="351" t="s">
        <v>486</v>
      </c>
      <c r="B70" s="352" t="s">
        <v>1169</v>
      </c>
      <c r="C70" s="353" t="s">
        <v>385</v>
      </c>
      <c r="D70" s="346">
        <v>0</v>
      </c>
      <c r="E70" s="346">
        <v>0</v>
      </c>
      <c r="F70" s="346">
        <v>0</v>
      </c>
      <c r="G70" s="346">
        <v>0</v>
      </c>
      <c r="H70" s="346">
        <v>0</v>
      </c>
      <c r="I70" s="346">
        <v>0</v>
      </c>
      <c r="J70" s="346">
        <v>0</v>
      </c>
      <c r="K70" s="346">
        <v>0</v>
      </c>
      <c r="L70" s="346">
        <v>0</v>
      </c>
      <c r="M70" s="346">
        <v>0</v>
      </c>
      <c r="N70" s="346">
        <v>0</v>
      </c>
      <c r="O70" s="346">
        <v>0</v>
      </c>
      <c r="P70" s="346">
        <v>0</v>
      </c>
      <c r="Q70" s="346">
        <f t="shared" si="2"/>
        <v>0</v>
      </c>
      <c r="R70" s="346">
        <f t="shared" si="3"/>
        <v>0</v>
      </c>
      <c r="S70" s="354" t="s">
        <v>284</v>
      </c>
      <c r="T70" s="350" t="s">
        <v>385</v>
      </c>
    </row>
    <row r="71" spans="1:20" s="52" customFormat="1" ht="54" customHeight="1">
      <c r="A71" s="419" t="s">
        <v>1170</v>
      </c>
      <c r="B71" s="420" t="s">
        <v>1171</v>
      </c>
      <c r="C71" s="416" t="s">
        <v>385</v>
      </c>
      <c r="D71" s="337">
        <v>0</v>
      </c>
      <c r="E71" s="337">
        <v>0</v>
      </c>
      <c r="F71" s="337">
        <v>0</v>
      </c>
      <c r="G71" s="337">
        <v>0</v>
      </c>
      <c r="H71" s="337">
        <v>0</v>
      </c>
      <c r="I71" s="337">
        <v>0</v>
      </c>
      <c r="J71" s="337">
        <v>0</v>
      </c>
      <c r="K71" s="337">
        <v>0</v>
      </c>
      <c r="L71" s="337">
        <v>0</v>
      </c>
      <c r="M71" s="337">
        <v>0</v>
      </c>
      <c r="N71" s="337">
        <v>0</v>
      </c>
      <c r="O71" s="337">
        <v>0</v>
      </c>
      <c r="P71" s="337">
        <v>0</v>
      </c>
      <c r="Q71" s="337">
        <f t="shared" si="2"/>
        <v>0</v>
      </c>
      <c r="R71" s="337">
        <f t="shared" si="3"/>
        <v>0</v>
      </c>
      <c r="S71" s="338" t="s">
        <v>284</v>
      </c>
      <c r="T71" s="339" t="s">
        <v>385</v>
      </c>
    </row>
    <row r="72" spans="1:20" s="52" customFormat="1" ht="54" customHeight="1">
      <c r="A72" s="419" t="s">
        <v>1172</v>
      </c>
      <c r="B72" s="420" t="s">
        <v>1173</v>
      </c>
      <c r="C72" s="416" t="s">
        <v>385</v>
      </c>
      <c r="D72" s="337">
        <v>0</v>
      </c>
      <c r="E72" s="337">
        <v>0</v>
      </c>
      <c r="F72" s="337">
        <v>0</v>
      </c>
      <c r="G72" s="337">
        <v>0</v>
      </c>
      <c r="H72" s="337">
        <v>0</v>
      </c>
      <c r="I72" s="337">
        <v>0</v>
      </c>
      <c r="J72" s="337">
        <v>0</v>
      </c>
      <c r="K72" s="337">
        <v>0</v>
      </c>
      <c r="L72" s="337">
        <v>0</v>
      </c>
      <c r="M72" s="337">
        <v>0</v>
      </c>
      <c r="N72" s="337">
        <v>0</v>
      </c>
      <c r="O72" s="337">
        <v>0</v>
      </c>
      <c r="P72" s="337">
        <v>0</v>
      </c>
      <c r="Q72" s="337">
        <f t="shared" si="2"/>
        <v>0</v>
      </c>
      <c r="R72" s="337">
        <f t="shared" si="3"/>
        <v>0</v>
      </c>
      <c r="S72" s="338" t="s">
        <v>284</v>
      </c>
      <c r="T72" s="339" t="s">
        <v>385</v>
      </c>
    </row>
    <row r="73" spans="1:20" s="52" customFormat="1" ht="42.75">
      <c r="A73" s="386" t="s">
        <v>429</v>
      </c>
      <c r="B73" s="349" t="s">
        <v>430</v>
      </c>
      <c r="C73" s="353" t="s">
        <v>385</v>
      </c>
      <c r="D73" s="346">
        <f>D74+D75+D76+D77+D78</f>
        <v>5.1990000000000007</v>
      </c>
      <c r="E73" s="346">
        <f t="shared" ref="E73:G73" si="34">E74+E75+E76+E77+E78</f>
        <v>0</v>
      </c>
      <c r="F73" s="346">
        <f t="shared" si="34"/>
        <v>5.1990000000000007</v>
      </c>
      <c r="G73" s="346">
        <f t="shared" si="34"/>
        <v>5.1990000000000007</v>
      </c>
      <c r="H73" s="346">
        <f t="shared" ref="H73" si="35">H74+H75+H76+H77+H78</f>
        <v>5.1539999999999999</v>
      </c>
      <c r="I73" s="346">
        <f t="shared" ref="I73:J73" si="36">I74+I75+I76+I77+I78</f>
        <v>1.151</v>
      </c>
      <c r="J73" s="346">
        <f t="shared" si="36"/>
        <v>0.09</v>
      </c>
      <c r="K73" s="346">
        <f t="shared" ref="K73" si="37">K74+K75+K76+K77+K78</f>
        <v>1.534</v>
      </c>
      <c r="L73" s="346">
        <f t="shared" ref="L73:M73" si="38">L74+L75+L76+L77+L78</f>
        <v>2.0459999999999998</v>
      </c>
      <c r="M73" s="346">
        <f t="shared" si="38"/>
        <v>0.76700000000000002</v>
      </c>
      <c r="N73" s="346">
        <f t="shared" ref="N73" si="39">N74+N75+N76+N77+N78</f>
        <v>0.35099999999999998</v>
      </c>
      <c r="O73" s="346">
        <f t="shared" ref="O73:P73" si="40">O74+O75+O76+O77+O78</f>
        <v>1.7469999999999999</v>
      </c>
      <c r="P73" s="346">
        <f t="shared" si="40"/>
        <v>2.6669999999999998</v>
      </c>
      <c r="Q73" s="346">
        <f t="shared" si="2"/>
        <v>4.5000000000000817E-2</v>
      </c>
      <c r="R73" s="346">
        <f t="shared" si="3"/>
        <v>-4.5000000000000817E-2</v>
      </c>
      <c r="S73" s="347">
        <f t="shared" si="4"/>
        <v>-0.86555106751299882</v>
      </c>
      <c r="T73" s="350" t="s">
        <v>385</v>
      </c>
    </row>
    <row r="74" spans="1:20" ht="45">
      <c r="A74" s="387" t="s">
        <v>431</v>
      </c>
      <c r="B74" s="84" t="s">
        <v>432</v>
      </c>
      <c r="C74" s="87" t="s">
        <v>433</v>
      </c>
      <c r="D74" s="90">
        <v>0.70299999999999996</v>
      </c>
      <c r="E74" s="90">
        <f>E75+E76+E80</f>
        <v>0</v>
      </c>
      <c r="F74" s="90">
        <f t="shared" ref="F74:F80" si="41">D74-E74</f>
        <v>0.70299999999999996</v>
      </c>
      <c r="G74" s="90">
        <f t="shared" ref="G74:G80" si="42">I74+K74+M74+O74</f>
        <v>0.70299999999999996</v>
      </c>
      <c r="H74" s="90">
        <f t="shared" ref="H74:H80" si="43">J74+L74+N74+P74</f>
        <v>0.56699999999999995</v>
      </c>
      <c r="I74" s="90">
        <v>0.20799999999999999</v>
      </c>
      <c r="J74" s="90">
        <v>0</v>
      </c>
      <c r="K74" s="90">
        <v>0.27700000000000002</v>
      </c>
      <c r="L74" s="90">
        <v>0.36499999999999999</v>
      </c>
      <c r="M74" s="90">
        <v>0.13900000000000001</v>
      </c>
      <c r="N74" s="90">
        <v>0</v>
      </c>
      <c r="O74" s="90">
        <v>7.9000000000000001E-2</v>
      </c>
      <c r="P74" s="90">
        <v>0.20200000000000001</v>
      </c>
      <c r="Q74" s="242">
        <f t="shared" si="2"/>
        <v>0.13600000000000001</v>
      </c>
      <c r="R74" s="242">
        <f t="shared" si="3"/>
        <v>-0.13600000000000001</v>
      </c>
      <c r="S74" s="327">
        <f t="shared" si="4"/>
        <v>-19.345661450924613</v>
      </c>
      <c r="T74" s="305" t="s">
        <v>385</v>
      </c>
    </row>
    <row r="75" spans="1:20" ht="59.25" customHeight="1">
      <c r="A75" s="387" t="s">
        <v>434</v>
      </c>
      <c r="B75" s="84" t="s">
        <v>435</v>
      </c>
      <c r="C75" s="87" t="s">
        <v>436</v>
      </c>
      <c r="D75" s="633">
        <v>0.126</v>
      </c>
      <c r="E75" s="633">
        <f>E76+E80+E81</f>
        <v>0</v>
      </c>
      <c r="F75" s="633">
        <f t="shared" si="41"/>
        <v>0.126</v>
      </c>
      <c r="G75" s="633">
        <f t="shared" si="42"/>
        <v>0.126</v>
      </c>
      <c r="H75" s="633">
        <f t="shared" si="43"/>
        <v>0.29400000000000004</v>
      </c>
      <c r="I75" s="633">
        <v>3.7999999999999999E-2</v>
      </c>
      <c r="J75" s="633">
        <v>0</v>
      </c>
      <c r="K75" s="633">
        <v>0.05</v>
      </c>
      <c r="L75" s="633">
        <v>6.8000000000000005E-2</v>
      </c>
      <c r="M75" s="633">
        <v>2.4E-2</v>
      </c>
      <c r="N75" s="633">
        <v>0</v>
      </c>
      <c r="O75" s="633">
        <v>1.4E-2</v>
      </c>
      <c r="P75" s="633">
        <v>0.22600000000000001</v>
      </c>
      <c r="Q75" s="630">
        <f t="shared" si="2"/>
        <v>-0.16800000000000004</v>
      </c>
      <c r="R75" s="630">
        <f t="shared" si="3"/>
        <v>0.16800000000000004</v>
      </c>
      <c r="S75" s="631">
        <f t="shared" si="4"/>
        <v>133.33333333333337</v>
      </c>
      <c r="T75" s="628" t="s">
        <v>1210</v>
      </c>
    </row>
    <row r="76" spans="1:20" ht="31.5">
      <c r="A76" s="387" t="s">
        <v>437</v>
      </c>
      <c r="B76" s="84" t="s">
        <v>438</v>
      </c>
      <c r="C76" s="322" t="s">
        <v>439</v>
      </c>
      <c r="D76" s="90">
        <v>3.0630000000000002</v>
      </c>
      <c r="E76" s="90">
        <f>E80+E81+E82</f>
        <v>0</v>
      </c>
      <c r="F76" s="90">
        <f t="shared" si="41"/>
        <v>3.0630000000000002</v>
      </c>
      <c r="G76" s="90">
        <f t="shared" si="42"/>
        <v>3.0630000000000002</v>
      </c>
      <c r="H76" s="90">
        <f t="shared" si="43"/>
        <v>2.9050000000000002</v>
      </c>
      <c r="I76" s="90">
        <v>0.90500000000000003</v>
      </c>
      <c r="J76" s="90">
        <v>0.09</v>
      </c>
      <c r="K76" s="90">
        <v>1.2070000000000001</v>
      </c>
      <c r="L76" s="90">
        <v>1.613</v>
      </c>
      <c r="M76" s="90">
        <v>0.60399999999999998</v>
      </c>
      <c r="N76" s="90">
        <v>0.35099999999999998</v>
      </c>
      <c r="O76" s="90">
        <v>0.34699999999999998</v>
      </c>
      <c r="P76" s="90">
        <v>0.85099999999999998</v>
      </c>
      <c r="Q76" s="242">
        <f t="shared" si="2"/>
        <v>0.15799999999999992</v>
      </c>
      <c r="R76" s="242">
        <f t="shared" si="3"/>
        <v>-0.15799999999999992</v>
      </c>
      <c r="S76" s="327">
        <f t="shared" si="4"/>
        <v>-5.1583414952660762</v>
      </c>
      <c r="T76" s="305" t="s">
        <v>385</v>
      </c>
    </row>
    <row r="77" spans="1:20" ht="31.5">
      <c r="A77" s="387" t="s">
        <v>1180</v>
      </c>
      <c r="B77" s="84" t="s">
        <v>1183</v>
      </c>
      <c r="C77" s="326" t="s">
        <v>1178</v>
      </c>
      <c r="D77" s="90">
        <v>0.53600000000000003</v>
      </c>
      <c r="E77" s="90">
        <f t="shared" ref="E77:E78" si="44">E81+E82+E83</f>
        <v>0</v>
      </c>
      <c r="F77" s="90">
        <f>D77</f>
        <v>0.53600000000000003</v>
      </c>
      <c r="G77" s="90">
        <f t="shared" ref="G77:G79" si="45">I77+K77+M77+O77</f>
        <v>0.53600000000000003</v>
      </c>
      <c r="H77" s="90">
        <f t="shared" ref="H77:H79" si="46">J77+L77+N77+P77</f>
        <v>0.52</v>
      </c>
      <c r="I77" s="90">
        <v>0</v>
      </c>
      <c r="J77" s="90">
        <v>0</v>
      </c>
      <c r="K77" s="90">
        <v>0</v>
      </c>
      <c r="L77" s="90">
        <v>0</v>
      </c>
      <c r="M77" s="90">
        <v>0</v>
      </c>
      <c r="N77" s="90">
        <v>0</v>
      </c>
      <c r="O77" s="90">
        <v>0.53600000000000003</v>
      </c>
      <c r="P77" s="90">
        <v>0.52</v>
      </c>
      <c r="Q77" s="242">
        <f t="shared" si="2"/>
        <v>1.6000000000000014E-2</v>
      </c>
      <c r="R77" s="242">
        <f t="shared" si="3"/>
        <v>-1.6000000000000014E-2</v>
      </c>
      <c r="S77" s="327">
        <f t="shared" si="4"/>
        <v>-2.985074626865674</v>
      </c>
      <c r="T77" s="305" t="s">
        <v>385</v>
      </c>
    </row>
    <row r="78" spans="1:20" ht="31.5">
      <c r="A78" s="387" t="s">
        <v>1181</v>
      </c>
      <c r="B78" s="84" t="s">
        <v>1182</v>
      </c>
      <c r="C78" s="326" t="s">
        <v>1177</v>
      </c>
      <c r="D78" s="90">
        <v>0.77100000000000002</v>
      </c>
      <c r="E78" s="90">
        <f t="shared" si="44"/>
        <v>0</v>
      </c>
      <c r="F78" s="90">
        <f>D78</f>
        <v>0.77100000000000002</v>
      </c>
      <c r="G78" s="90">
        <f t="shared" si="45"/>
        <v>0.77100000000000002</v>
      </c>
      <c r="H78" s="90">
        <f t="shared" si="46"/>
        <v>0.86799999999999999</v>
      </c>
      <c r="I78" s="90">
        <v>0</v>
      </c>
      <c r="J78" s="90">
        <v>0</v>
      </c>
      <c r="K78" s="90">
        <v>0</v>
      </c>
      <c r="L78" s="90">
        <v>0</v>
      </c>
      <c r="M78" s="90">
        <v>0</v>
      </c>
      <c r="N78" s="90">
        <v>0</v>
      </c>
      <c r="O78" s="90">
        <v>0.77100000000000002</v>
      </c>
      <c r="P78" s="90">
        <v>0.86799999999999999</v>
      </c>
      <c r="Q78" s="242">
        <f t="shared" si="2"/>
        <v>-9.6999999999999975E-2</v>
      </c>
      <c r="R78" s="242">
        <f t="shared" si="3"/>
        <v>9.6999999999999975E-2</v>
      </c>
      <c r="S78" s="327">
        <f t="shared" si="4"/>
        <v>12.581063553826196</v>
      </c>
      <c r="T78" s="305" t="s">
        <v>385</v>
      </c>
    </row>
    <row r="79" spans="1:20" ht="42.75" customHeight="1">
      <c r="A79" s="364" t="s">
        <v>489</v>
      </c>
      <c r="B79" s="364" t="s">
        <v>1196</v>
      </c>
      <c r="C79" s="364" t="s">
        <v>385</v>
      </c>
      <c r="D79" s="346">
        <f t="shared" ref="D79" si="47">G79</f>
        <v>0</v>
      </c>
      <c r="E79" s="346">
        <f t="shared" ref="E79:E80" si="48">E80+E81+E82</f>
        <v>0</v>
      </c>
      <c r="F79" s="346">
        <f t="shared" ref="F79" si="49">D79-E79</f>
        <v>0</v>
      </c>
      <c r="G79" s="346">
        <f t="shared" si="45"/>
        <v>0</v>
      </c>
      <c r="H79" s="346">
        <f t="shared" si="46"/>
        <v>0</v>
      </c>
      <c r="I79" s="346">
        <v>0</v>
      </c>
      <c r="J79" s="346">
        <v>0</v>
      </c>
      <c r="K79" s="346">
        <v>0</v>
      </c>
      <c r="L79" s="346">
        <v>0</v>
      </c>
      <c r="M79" s="346">
        <v>0</v>
      </c>
      <c r="N79" s="346">
        <v>0</v>
      </c>
      <c r="O79" s="346">
        <v>0</v>
      </c>
      <c r="P79" s="346">
        <v>0</v>
      </c>
      <c r="Q79" s="346">
        <f t="shared" ref="Q79" si="50">G79-H79</f>
        <v>0</v>
      </c>
      <c r="R79" s="346">
        <f t="shared" ref="R79" si="51">H79-G79</f>
        <v>0</v>
      </c>
      <c r="S79" s="354" t="s">
        <v>284</v>
      </c>
      <c r="T79" s="350" t="s">
        <v>385</v>
      </c>
    </row>
    <row r="80" spans="1:20" s="52" customFormat="1" ht="33.75" customHeight="1">
      <c r="A80" s="390" t="s">
        <v>440</v>
      </c>
      <c r="B80" s="349" t="s">
        <v>441</v>
      </c>
      <c r="C80" s="345"/>
      <c r="D80" s="346">
        <f t="shared" ref="D80" si="52">G80</f>
        <v>0</v>
      </c>
      <c r="E80" s="346">
        <f t="shared" si="48"/>
        <v>0</v>
      </c>
      <c r="F80" s="346">
        <f t="shared" si="41"/>
        <v>0</v>
      </c>
      <c r="G80" s="346">
        <f t="shared" si="42"/>
        <v>0</v>
      </c>
      <c r="H80" s="346">
        <f t="shared" si="43"/>
        <v>0</v>
      </c>
      <c r="I80" s="346">
        <v>0</v>
      </c>
      <c r="J80" s="346">
        <v>0</v>
      </c>
      <c r="K80" s="346">
        <v>0</v>
      </c>
      <c r="L80" s="346">
        <v>0</v>
      </c>
      <c r="M80" s="346">
        <v>0</v>
      </c>
      <c r="N80" s="346">
        <v>0</v>
      </c>
      <c r="O80" s="346">
        <v>0</v>
      </c>
      <c r="P80" s="346">
        <v>0</v>
      </c>
      <c r="Q80" s="346">
        <f t="shared" si="2"/>
        <v>0</v>
      </c>
      <c r="R80" s="346">
        <f t="shared" si="3"/>
        <v>0</v>
      </c>
      <c r="S80" s="354" t="s">
        <v>284</v>
      </c>
      <c r="T80" s="350" t="s">
        <v>385</v>
      </c>
    </row>
  </sheetData>
  <mergeCells count="31">
    <mergeCell ref="A17:A19"/>
    <mergeCell ref="T17:T19"/>
    <mergeCell ref="T58:T59"/>
    <mergeCell ref="T51:T52"/>
    <mergeCell ref="F17:F19"/>
    <mergeCell ref="Q17:Q19"/>
    <mergeCell ref="R18:R19"/>
    <mergeCell ref="S18:S19"/>
    <mergeCell ref="G17:P17"/>
    <mergeCell ref="R17:S17"/>
    <mergeCell ref="G18:H18"/>
    <mergeCell ref="I18:J18"/>
    <mergeCell ref="K18:L18"/>
    <mergeCell ref="M18:N18"/>
    <mergeCell ref="O18:P18"/>
    <mergeCell ref="B17:B19"/>
    <mergeCell ref="C17:C19"/>
    <mergeCell ref="D17:D19"/>
    <mergeCell ref="E17:E19"/>
    <mergeCell ref="R1:T1"/>
    <mergeCell ref="R2:T2"/>
    <mergeCell ref="R3:T3"/>
    <mergeCell ref="A7:T7"/>
    <mergeCell ref="A12:T12"/>
    <mergeCell ref="A9:T9"/>
    <mergeCell ref="A8:T8"/>
    <mergeCell ref="A4:T4"/>
    <mergeCell ref="A5:T5"/>
    <mergeCell ref="A6:T6"/>
    <mergeCell ref="A10:T10"/>
    <mergeCell ref="A11:T11"/>
  </mergeCells>
  <pageMargins left="0" right="0" top="0.74803149606299213" bottom="0.74803149606299213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1</vt:lpstr>
      <vt:lpstr>2</vt:lpstr>
      <vt:lpstr>3</vt:lpstr>
      <vt:lpstr>4</vt:lpstr>
      <vt:lpstr>5</vt:lpstr>
      <vt:lpstr>6</vt:lpstr>
      <vt:lpstr>7</vt:lpstr>
      <vt:lpstr>8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фин. план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2020-02-14T11:06:21Z</dcterms:modified>
</cp:coreProperties>
</file>