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Мои документы\Стандарты раскрытия информации\Стандарты раскрытия информации\2016 год\факт.показатели 2016\"/>
    </mc:Choice>
  </mc:AlternateContent>
  <bookViews>
    <workbookView xWindow="0" yWindow="0" windowWidth="28800" windowHeight="12015"/>
  </bookViews>
  <sheets>
    <sheet name="Лист1" sheetId="1" r:id="rId1"/>
    <sheet name="Лист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" i="2" l="1"/>
  <c r="N29" i="2"/>
  <c r="H29" i="2"/>
  <c r="M29" i="2" s="1"/>
  <c r="C29" i="2"/>
  <c r="R28" i="2"/>
  <c r="N28" i="2"/>
  <c r="L28" i="2"/>
  <c r="K28" i="2"/>
  <c r="H28" i="2" s="1"/>
  <c r="M28" i="2" s="1"/>
  <c r="F28" i="2"/>
  <c r="C28" i="2" s="1"/>
  <c r="R27" i="2"/>
  <c r="N27" i="2"/>
  <c r="H27" i="2"/>
  <c r="G27" i="2"/>
  <c r="F27" i="2"/>
  <c r="C27" i="2" s="1"/>
  <c r="R25" i="2"/>
  <c r="N25" i="2"/>
  <c r="K25" i="2"/>
  <c r="K21" i="2" s="1"/>
  <c r="I25" i="2"/>
  <c r="F25" i="2"/>
  <c r="F21" i="2" s="1"/>
  <c r="D25" i="2"/>
  <c r="R21" i="2"/>
  <c r="N21" i="2"/>
  <c r="R17" i="2"/>
  <c r="N17" i="2"/>
  <c r="L17" i="2"/>
  <c r="K17" i="2"/>
  <c r="K18" i="2" s="1"/>
  <c r="I17" i="2"/>
  <c r="H17" i="2"/>
  <c r="G17" i="2"/>
  <c r="F17" i="2"/>
  <c r="D17" i="2"/>
  <c r="C17" i="2"/>
  <c r="R16" i="2"/>
  <c r="M16" i="2"/>
  <c r="H16" i="2"/>
  <c r="C16" i="2"/>
  <c r="R15" i="2"/>
  <c r="M15" i="2"/>
  <c r="I15" i="2"/>
  <c r="H15" i="2"/>
  <c r="H8" i="2" s="1"/>
  <c r="D15" i="2"/>
  <c r="C15" i="2" s="1"/>
  <c r="C8" i="2" s="1"/>
  <c r="N8" i="2"/>
  <c r="I8" i="2"/>
  <c r="I21" i="2" s="1"/>
  <c r="K11" i="2" s="1"/>
  <c r="K9" i="2" s="1"/>
  <c r="K8" i="2" s="1"/>
  <c r="M27" i="1"/>
  <c r="H27" i="1"/>
  <c r="C27" i="1"/>
  <c r="M26" i="1"/>
  <c r="M20" i="1" s="1"/>
  <c r="H26" i="1"/>
  <c r="C26" i="1"/>
  <c r="M25" i="1"/>
  <c r="H25" i="1"/>
  <c r="C25" i="1"/>
  <c r="Q21" i="1"/>
  <c r="S20" i="1"/>
  <c r="Q20" i="1"/>
  <c r="P20" i="1"/>
  <c r="S18" i="1"/>
  <c r="F18" i="1"/>
  <c r="Q17" i="1"/>
  <c r="Q18" i="1" s="1"/>
  <c r="M17" i="1"/>
  <c r="M18" i="1" s="1"/>
  <c r="H17" i="1"/>
  <c r="C17" i="1"/>
  <c r="C18" i="1" s="1"/>
  <c r="S16" i="1"/>
  <c r="M16" i="1"/>
  <c r="H16" i="1"/>
  <c r="C16" i="1"/>
  <c r="S15" i="1"/>
  <c r="M15" i="1"/>
  <c r="H15" i="1"/>
  <c r="H8" i="1" s="1"/>
  <c r="C15" i="1"/>
  <c r="Q13" i="1"/>
  <c r="Q9" i="1"/>
  <c r="P9" i="1"/>
  <c r="K9" i="1"/>
  <c r="K8" i="1" s="1"/>
  <c r="F9" i="1"/>
  <c r="S8" i="1"/>
  <c r="Q8" i="1"/>
  <c r="P8" i="1"/>
  <c r="P18" i="1" s="1"/>
  <c r="N8" i="1"/>
  <c r="N20" i="1" s="1"/>
  <c r="M8" i="1"/>
  <c r="I8" i="1"/>
  <c r="I20" i="1" s="1"/>
  <c r="F8" i="1"/>
  <c r="F20" i="1" s="1"/>
  <c r="G13" i="1" s="1"/>
  <c r="G9" i="1" s="1"/>
  <c r="G8" i="1" s="1"/>
  <c r="D8" i="1"/>
  <c r="D20" i="1" s="1"/>
  <c r="C8" i="1"/>
  <c r="C18" i="2" l="1"/>
  <c r="H18" i="2"/>
  <c r="L13" i="2"/>
  <c r="L9" i="2" s="1"/>
  <c r="L8" i="2" s="1"/>
  <c r="L21" i="2" s="1"/>
  <c r="L25" i="2" s="1"/>
  <c r="H25" i="2" s="1"/>
  <c r="D8" i="2"/>
  <c r="D21" i="2" s="1"/>
  <c r="F11" i="2" s="1"/>
  <c r="F9" i="2" s="1"/>
  <c r="F8" i="2" s="1"/>
  <c r="G20" i="1"/>
  <c r="G21" i="1" s="1"/>
  <c r="C21" i="1" s="1"/>
  <c r="C20" i="1" s="1"/>
  <c r="G18" i="1"/>
  <c r="K20" i="1"/>
  <c r="L13" i="1" s="1"/>
  <c r="L9" i="1" s="1"/>
  <c r="L8" i="1" s="1"/>
  <c r="K18" i="1"/>
  <c r="H18" i="1"/>
  <c r="M25" i="2" l="1"/>
  <c r="H21" i="2"/>
  <c r="L18" i="2"/>
  <c r="F18" i="2"/>
  <c r="G13" i="2"/>
  <c r="G9" i="2" s="1"/>
  <c r="G8" i="2" s="1"/>
  <c r="L20" i="1"/>
  <c r="L21" i="1" s="1"/>
  <c r="H21" i="1" s="1"/>
  <c r="H20" i="1" s="1"/>
  <c r="L18" i="1"/>
  <c r="G21" i="2" l="1"/>
  <c r="G25" i="2" s="1"/>
  <c r="C25" i="2" s="1"/>
  <c r="C21" i="2" s="1"/>
  <c r="G18" i="2"/>
</calcChain>
</file>

<file path=xl/sharedStrings.xml><?xml version="1.0" encoding="utf-8"?>
<sst xmlns="http://schemas.openxmlformats.org/spreadsheetml/2006/main" count="112" uniqueCount="66">
  <si>
    <t>Баланс электрической энергии по сетям ВН, СН1, СН11 и НН  по ООО "Системы жизнеобеспечения РМ"  на 2016 год</t>
  </si>
  <si>
    <t/>
  </si>
  <si>
    <t>млн. кВт.ч.</t>
  </si>
  <si>
    <t>Показатели</t>
  </si>
  <si>
    <t xml:space="preserve">факт 2013 </t>
  </si>
  <si>
    <t>2014 прогноз(утв. РЭК)</t>
  </si>
  <si>
    <t>2016 прогноз</t>
  </si>
  <si>
    <t>без перетока</t>
  </si>
  <si>
    <t>Всего</t>
  </si>
  <si>
    <t>ВН</t>
  </si>
  <si>
    <t>СН1</t>
  </si>
  <si>
    <t>СН11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</si>
  <si>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</si>
  <si>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</si>
  <si>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</si>
  <si>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</si>
  <si>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</si>
  <si>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>в том числе из сети</t>
  </si>
  <si>
    <t>СН2</t>
  </si>
  <si>
    <t>1.2.</t>
  </si>
  <si>
    <t>от электростанций ПЭ (ЭСО)</t>
  </si>
  <si>
    <t>1.3.</t>
  </si>
  <si>
    <r>
      <t xml:space="preserve">ОАО "МРСК-Волга" </t>
    </r>
    <r>
      <rPr>
        <i/>
        <sz val="14"/>
        <color indexed="10"/>
        <rFont val="Arial Cyr"/>
        <charset val="204"/>
      </rPr>
      <t>*</t>
    </r>
  </si>
  <si>
    <t>1.4.</t>
  </si>
  <si>
    <t>ОАО "РЖД"</t>
  </si>
  <si>
    <t>2.</t>
  </si>
  <si>
    <t xml:space="preserve">Потери электроэнергии в сети </t>
  </si>
  <si>
    <t>то же в % (п.1.1/п.1.3)</t>
  </si>
  <si>
    <t>3.</t>
  </si>
  <si>
    <t>Расход электроэнергии на производственные и хозяйственные нужды</t>
  </si>
  <si>
    <t>4.</t>
  </si>
  <si>
    <t xml:space="preserve">Полезный отпуск из сети </t>
  </si>
  <si>
    <t>4.1.</t>
  </si>
  <si>
    <t xml:space="preserve">в т.ч.    ООО "Энергосбыт РМ"                                                                                  </t>
  </si>
  <si>
    <t>из них:</t>
  </si>
  <si>
    <t>потребителям, присоединенным к центру питания</t>
  </si>
  <si>
    <t>на генераторном напряжении</t>
  </si>
  <si>
    <t>4.2.</t>
  </si>
  <si>
    <t>переток в др. сетевые организации :ОАО "МРСК-Волга"  (транзит)</t>
  </si>
  <si>
    <t>4.3.</t>
  </si>
  <si>
    <t>ОАО "МЭСК"</t>
  </si>
  <si>
    <t>4.4.</t>
  </si>
  <si>
    <t>ООО "Магнитэнерго",                              ООО "Регионэнергоконтракт"</t>
  </si>
  <si>
    <t>Главный экономист</t>
  </si>
  <si>
    <t>Л.П. Егорова</t>
  </si>
  <si>
    <t>* Примечание : В поступлении от ОАО "МРСК Волги"- "Мордовэнерго" в т.ч. включен транзит по нашим сетям в размере 2,438 млн. кВтч</t>
  </si>
  <si>
    <t>Электрическая мощность по диапазонам напряжения</t>
  </si>
  <si>
    <t>МВт.</t>
  </si>
  <si>
    <t>п.п</t>
  </si>
  <si>
    <t>2015 прогноз</t>
  </si>
  <si>
    <t>Поступление мощности в сеть, ВСЕГО</t>
  </si>
  <si>
    <t xml:space="preserve">из смежной сети, всего </t>
  </si>
  <si>
    <t>от электростанций ПЭ</t>
  </si>
  <si>
    <t>от других поставщиков ( в т.ч.с оптового рынка)</t>
  </si>
  <si>
    <t>от других организаций</t>
  </si>
  <si>
    <t>Потери в сети</t>
  </si>
  <si>
    <t>то же в %</t>
  </si>
  <si>
    <t xml:space="preserve">Мощность на производственные и </t>
  </si>
  <si>
    <t>хозяйственные нужды</t>
  </si>
  <si>
    <t>Полезный отпуск мощности потребителям</t>
  </si>
  <si>
    <t>в т.ч.</t>
  </si>
  <si>
    <t xml:space="preserve">ООО "Энергосбыт РМ"                                                                                  </t>
  </si>
  <si>
    <t>Заявленная (расчетная) мощность</t>
  </si>
  <si>
    <t>Директор</t>
  </si>
  <si>
    <t>А.А. Серебряков</t>
  </si>
  <si>
    <t xml:space="preserve">по ООО "Системы жизнеобеспечения РМ"  на  2016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</si>
</sst>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 CYR"/>
      <charset val="204"/>
    </font>
    <font>
      <b/>
      <sz val="14"/>
      <name val="Arial Cyr"/>
      <family val="2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i/>
      <sz val="11"/>
      <color indexed="10"/>
      <name val="Arial Cyr"/>
      <charset val="204"/>
    </font>
    <font>
      <i/>
      <sz val="14"/>
      <color indexed="10"/>
      <name val="Arial Cyr"/>
      <charset val="204"/>
    </font>
    <font>
      <i/>
      <sz val="11"/>
      <name val="Arial Cyr"/>
      <charset val="204"/>
    </font>
    <font>
      <i/>
      <sz val="11"/>
      <name val="Arial Cyr"/>
      <family val="2"/>
      <charset val="204"/>
    </font>
    <font>
      <sz val="11"/>
      <color indexed="10"/>
      <name val="Arial Cyr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1"/>
      <color indexed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168">
    <xf numFmtId="0" fontId="0" fillId="0" borderId="0" xfId="0"/>
    <xf numFmtId="0" fontId="3" fillId="0" borderId="0" xfId="2" applyNumberFormat="1" applyFont="1" applyFill="1" applyBorder="1" applyAlignment="1" applyProtection="1">
      <alignment vertical="top"/>
    </xf>
    <xf numFmtId="0" fontId="3" fillId="0" borderId="0" xfId="2" applyNumberFormat="1" applyFont="1" applyFill="1" applyBorder="1" applyAlignment="1" applyProtection="1">
      <alignment vertical="top" wrapText="1"/>
    </xf>
    <xf numFmtId="0" fontId="3" fillId="0" borderId="0" xfId="3" applyFont="1"/>
    <xf numFmtId="0" fontId="5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3" applyNumberFormat="1" applyFont="1" applyFill="1" applyBorder="1" applyAlignment="1" applyProtection="1">
      <alignment vertical="top"/>
    </xf>
    <xf numFmtId="0" fontId="3" fillId="0" borderId="0" xfId="3" applyFont="1" applyAlignment="1">
      <alignment wrapText="1"/>
    </xf>
    <xf numFmtId="0" fontId="6" fillId="0" borderId="0" xfId="3" applyNumberFormat="1" applyFont="1" applyFill="1" applyBorder="1" applyAlignment="1" applyProtection="1">
      <alignment vertical="top"/>
    </xf>
    <xf numFmtId="0" fontId="6" fillId="0" borderId="0" xfId="3" applyNumberFormat="1" applyFont="1" applyFill="1" applyBorder="1" applyAlignment="1" applyProtection="1">
      <alignment vertical="top" wrapText="1"/>
    </xf>
    <xf numFmtId="0" fontId="7" fillId="0" borderId="0" xfId="3" applyFont="1" applyAlignment="1">
      <alignment horizontal="right"/>
    </xf>
    <xf numFmtId="0" fontId="6" fillId="0" borderId="1" xfId="3" applyNumberFormat="1" applyFont="1" applyFill="1" applyBorder="1" applyAlignment="1" applyProtection="1">
      <alignment vertical="top"/>
    </xf>
    <xf numFmtId="0" fontId="6" fillId="0" borderId="2" xfId="3" applyNumberFormat="1" applyFont="1" applyFill="1" applyBorder="1" applyAlignment="1" applyProtection="1">
      <alignment horizontal="center" vertical="center" wrapText="1"/>
    </xf>
    <xf numFmtId="0" fontId="8" fillId="0" borderId="3" xfId="3" applyNumberFormat="1" applyFont="1" applyFill="1" applyBorder="1" applyAlignment="1" applyProtection="1">
      <alignment horizontal="center" vertical="top"/>
    </xf>
    <xf numFmtId="0" fontId="8" fillId="0" borderId="4" xfId="3" applyNumberFormat="1" applyFont="1" applyFill="1" applyBorder="1" applyAlignment="1" applyProtection="1">
      <alignment horizontal="center" vertical="top"/>
    </xf>
    <xf numFmtId="0" fontId="8" fillId="0" borderId="5" xfId="3" applyNumberFormat="1" applyFont="1" applyFill="1" applyBorder="1" applyAlignment="1" applyProtection="1">
      <alignment horizontal="center" vertical="top"/>
    </xf>
    <xf numFmtId="0" fontId="9" fillId="0" borderId="6" xfId="3" applyFont="1" applyBorder="1" applyAlignment="1">
      <alignment horizontal="center"/>
    </xf>
    <xf numFmtId="0" fontId="6" fillId="0" borderId="7" xfId="3" applyNumberFormat="1" applyFont="1" applyFill="1" applyBorder="1" applyAlignment="1" applyProtection="1">
      <alignment horizontal="center" vertical="top"/>
    </xf>
    <xf numFmtId="0" fontId="6" fillId="0" borderId="8" xfId="3" applyNumberFormat="1" applyFont="1" applyFill="1" applyBorder="1" applyAlignment="1" applyProtection="1">
      <alignment horizontal="center" vertical="center" wrapText="1"/>
    </xf>
    <xf numFmtId="0" fontId="6" fillId="0" borderId="9" xfId="3" applyNumberFormat="1" applyFont="1" applyFill="1" applyBorder="1" applyAlignment="1" applyProtection="1">
      <alignment horizontal="center" vertical="center" wrapText="1"/>
    </xf>
    <xf numFmtId="0" fontId="6" fillId="0" borderId="10" xfId="3" applyNumberFormat="1" applyFont="1" applyFill="1" applyBorder="1" applyAlignment="1" applyProtection="1">
      <alignment horizontal="center" vertical="center" wrapText="1"/>
    </xf>
    <xf numFmtId="0" fontId="6" fillId="0" borderId="11" xfId="3" applyNumberFormat="1" applyFont="1" applyFill="1" applyBorder="1" applyAlignment="1" applyProtection="1">
      <alignment horizontal="center" vertical="center" wrapText="1"/>
    </xf>
    <xf numFmtId="0" fontId="6" fillId="0" borderId="12" xfId="3" applyNumberFormat="1" applyFont="1" applyFill="1" applyBorder="1" applyAlignment="1" applyProtection="1">
      <alignment horizontal="center" vertical="center" wrapText="1"/>
    </xf>
    <xf numFmtId="0" fontId="6" fillId="0" borderId="13" xfId="3" applyNumberFormat="1" applyFont="1" applyFill="1" applyBorder="1" applyAlignment="1" applyProtection="1">
      <alignment horizontal="center" vertical="center" wrapText="1"/>
    </xf>
    <xf numFmtId="0" fontId="3" fillId="0" borderId="14" xfId="3" applyFont="1" applyBorder="1"/>
    <xf numFmtId="0" fontId="6" fillId="0" borderId="8" xfId="3" applyNumberFormat="1" applyFont="1" applyFill="1" applyBorder="1" applyAlignment="1" applyProtection="1">
      <alignment horizontal="center" vertical="top" wrapText="1"/>
    </xf>
    <xf numFmtId="0" fontId="6" fillId="0" borderId="9" xfId="3" applyNumberFormat="1" applyFont="1" applyFill="1" applyBorder="1" applyAlignment="1" applyProtection="1">
      <alignment horizontal="center" vertical="top"/>
    </xf>
    <xf numFmtId="0" fontId="6" fillId="0" borderId="10" xfId="3" applyNumberFormat="1" applyFont="1" applyFill="1" applyBorder="1" applyAlignment="1" applyProtection="1">
      <alignment horizontal="center" vertical="top" wrapText="1"/>
    </xf>
    <xf numFmtId="0" fontId="6" fillId="0" borderId="10" xfId="3" applyNumberFormat="1" applyFont="1" applyFill="1" applyBorder="1" applyAlignment="1" applyProtection="1">
      <alignment horizontal="center" vertical="top"/>
    </xf>
    <xf numFmtId="0" fontId="6" fillId="0" borderId="11" xfId="3" applyNumberFormat="1" applyFont="1" applyFill="1" applyBorder="1" applyAlignment="1" applyProtection="1">
      <alignment horizontal="center" vertical="top"/>
    </xf>
    <xf numFmtId="0" fontId="6" fillId="0" borderId="12" xfId="3" applyNumberFormat="1" applyFont="1" applyFill="1" applyBorder="1" applyAlignment="1" applyProtection="1">
      <alignment horizontal="center" vertical="top"/>
    </xf>
    <xf numFmtId="0" fontId="6" fillId="0" borderId="13" xfId="3" applyNumberFormat="1" applyFont="1" applyFill="1" applyBorder="1" applyAlignment="1" applyProtection="1">
      <alignment horizontal="center" vertical="top"/>
    </xf>
    <xf numFmtId="0" fontId="6" fillId="0" borderId="12" xfId="3" applyFont="1" applyBorder="1" applyAlignment="1">
      <alignment horizontal="center" wrapText="1"/>
    </xf>
    <xf numFmtId="0" fontId="6" fillId="0" borderId="13" xfId="3" applyFont="1" applyBorder="1" applyAlignment="1">
      <alignment wrapText="1"/>
    </xf>
    <xf numFmtId="164" fontId="6" fillId="0" borderId="12" xfId="3" applyNumberFormat="1" applyFont="1" applyBorder="1" applyAlignment="1"/>
    <xf numFmtId="164" fontId="6" fillId="0" borderId="10" xfId="3" applyNumberFormat="1" applyFont="1" applyBorder="1" applyAlignment="1"/>
    <xf numFmtId="164" fontId="6" fillId="0" borderId="13" xfId="3" applyNumberFormat="1" applyFont="1" applyBorder="1" applyAlignment="1"/>
    <xf numFmtId="164" fontId="10" fillId="0" borderId="12" xfId="3" applyNumberFormat="1" applyFont="1" applyBorder="1" applyAlignment="1"/>
    <xf numFmtId="164" fontId="3" fillId="0" borderId="0" xfId="3" applyNumberFormat="1" applyFont="1"/>
    <xf numFmtId="164" fontId="10" fillId="0" borderId="14" xfId="3" applyNumberFormat="1" applyFont="1" applyBorder="1"/>
    <xf numFmtId="0" fontId="3" fillId="0" borderId="0" xfId="3" applyFont="1" applyBorder="1"/>
    <xf numFmtId="0" fontId="11" fillId="0" borderId="14" xfId="3" applyFont="1" applyBorder="1"/>
    <xf numFmtId="0" fontId="12" fillId="0" borderId="13" xfId="3" applyFont="1" applyBorder="1" applyAlignment="1">
      <alignment wrapText="1"/>
    </xf>
    <xf numFmtId="164" fontId="11" fillId="0" borderId="14" xfId="3" applyNumberFormat="1" applyFont="1" applyBorder="1"/>
    <xf numFmtId="0" fontId="10" fillId="0" borderId="14" xfId="3" applyFont="1" applyBorder="1"/>
    <xf numFmtId="2" fontId="6" fillId="0" borderId="12" xfId="3" applyNumberFormat="1" applyFont="1" applyBorder="1" applyAlignment="1"/>
    <xf numFmtId="2" fontId="6" fillId="0" borderId="10" xfId="3" applyNumberFormat="1" applyFont="1" applyBorder="1" applyAlignment="1"/>
    <xf numFmtId="2" fontId="6" fillId="0" borderId="13" xfId="3" applyNumberFormat="1" applyFont="1" applyBorder="1" applyAlignment="1"/>
    <xf numFmtId="2" fontId="3" fillId="0" borderId="0" xfId="3" applyNumberFormat="1" applyFont="1"/>
    <xf numFmtId="10" fontId="11" fillId="0" borderId="14" xfId="1" applyNumberFormat="1" applyFont="1" applyBorder="1"/>
    <xf numFmtId="0" fontId="6" fillId="0" borderId="12" xfId="3" applyFont="1" applyBorder="1" applyAlignment="1">
      <alignment horizontal="center" vertical="center" wrapText="1"/>
    </xf>
    <xf numFmtId="0" fontId="6" fillId="0" borderId="13" xfId="3" applyFont="1" applyBorder="1" applyAlignment="1">
      <alignment horizontal="justify" wrapText="1"/>
    </xf>
    <xf numFmtId="164" fontId="6" fillId="0" borderId="12" xfId="3" applyNumberFormat="1" applyFont="1" applyFill="1" applyBorder="1" applyAlignment="1"/>
    <xf numFmtId="164" fontId="10" fillId="0" borderId="12" xfId="3" applyNumberFormat="1" applyFont="1" applyFill="1" applyBorder="1" applyAlignment="1"/>
    <xf numFmtId="0" fontId="14" fillId="0" borderId="13" xfId="3" applyFont="1" applyBorder="1" applyAlignment="1">
      <alignment wrapText="1"/>
    </xf>
    <xf numFmtId="0" fontId="15" fillId="0" borderId="13" xfId="3" applyFont="1" applyBorder="1" applyAlignment="1">
      <alignment wrapText="1"/>
    </xf>
    <xf numFmtId="0" fontId="3" fillId="0" borderId="13" xfId="3" applyFont="1" applyBorder="1"/>
    <xf numFmtId="0" fontId="6" fillId="0" borderId="15" xfId="3" applyFont="1" applyBorder="1" applyAlignment="1">
      <alignment horizontal="center" wrapText="1"/>
    </xf>
    <xf numFmtId="0" fontId="14" fillId="0" borderId="16" xfId="3" applyFont="1" applyBorder="1" applyAlignment="1">
      <alignment wrapText="1"/>
    </xf>
    <xf numFmtId="164" fontId="6" fillId="0" borderId="17" xfId="3" applyNumberFormat="1" applyFont="1" applyBorder="1" applyAlignment="1"/>
    <xf numFmtId="0" fontId="6" fillId="0" borderId="16" xfId="3" applyFont="1" applyBorder="1"/>
    <xf numFmtId="0" fontId="6" fillId="0" borderId="18" xfId="2" applyNumberFormat="1" applyFont="1" applyFill="1" applyBorder="1" applyAlignment="1" applyProtection="1">
      <alignment vertical="top"/>
    </xf>
    <xf numFmtId="0" fontId="14" fillId="0" borderId="19" xfId="2" applyNumberFormat="1" applyFont="1" applyFill="1" applyBorder="1" applyAlignment="1" applyProtection="1">
      <alignment vertical="top" wrapText="1"/>
    </xf>
    <xf numFmtId="164" fontId="6" fillId="0" borderId="18" xfId="3" applyNumberFormat="1" applyFont="1" applyFill="1" applyBorder="1" applyAlignment="1"/>
    <xf numFmtId="0" fontId="3" fillId="0" borderId="20" xfId="3" applyFont="1" applyBorder="1"/>
    <xf numFmtId="0" fontId="6" fillId="0" borderId="19" xfId="3" applyFont="1" applyBorder="1"/>
    <xf numFmtId="0" fontId="6" fillId="0" borderId="20" xfId="3" applyFont="1" applyBorder="1"/>
    <xf numFmtId="164" fontId="11" fillId="0" borderId="21" xfId="3" applyNumberFormat="1" applyFont="1" applyBorder="1"/>
    <xf numFmtId="0" fontId="6" fillId="0" borderId="0" xfId="2" applyNumberFormat="1" applyFont="1" applyFill="1" applyBorder="1" applyAlignment="1" applyProtection="1">
      <alignment vertical="top"/>
    </xf>
    <xf numFmtId="0" fontId="6" fillId="0" borderId="0" xfId="2" applyNumberFormat="1" applyFont="1" applyFill="1" applyBorder="1" applyAlignment="1" applyProtection="1">
      <alignment vertical="top" wrapText="1"/>
    </xf>
    <xf numFmtId="0" fontId="7" fillId="0" borderId="0" xfId="3" applyFont="1" applyBorder="1" applyAlignment="1">
      <alignment wrapText="1"/>
    </xf>
    <xf numFmtId="0" fontId="7" fillId="0" borderId="0" xfId="3" applyFont="1"/>
    <xf numFmtId="0" fontId="10" fillId="0" borderId="0" xfId="2" applyNumberFormat="1" applyFont="1" applyFill="1" applyBorder="1" applyAlignment="1" applyProtection="1">
      <alignment vertical="top" wrapText="1"/>
    </xf>
    <xf numFmtId="0" fontId="9" fillId="0" borderId="0" xfId="3" applyFont="1"/>
    <xf numFmtId="0" fontId="10" fillId="0" borderId="0" xfId="3" applyFont="1"/>
    <xf numFmtId="0" fontId="16" fillId="0" borderId="0" xfId="3" applyFont="1" applyBorder="1" applyAlignment="1">
      <alignment vertical="center" wrapText="1"/>
    </xf>
    <xf numFmtId="0" fontId="6" fillId="0" borderId="0" xfId="3" applyFont="1" applyBorder="1"/>
    <xf numFmtId="0" fontId="6" fillId="0" borderId="0" xfId="3" applyFont="1" applyBorder="1" applyAlignment="1">
      <alignment wrapText="1"/>
    </xf>
    <xf numFmtId="0" fontId="3" fillId="0" borderId="0" xfId="3" applyFont="1" applyBorder="1" applyAlignment="1">
      <alignment wrapText="1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/>
    <xf numFmtId="0" fontId="0" fillId="0" borderId="0" xfId="0" applyBorder="1"/>
    <xf numFmtId="0" fontId="6" fillId="0" borderId="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8" fillId="0" borderId="0" xfId="3" applyNumberFormat="1" applyFont="1" applyFill="1" applyBorder="1" applyAlignment="1" applyProtection="1">
      <alignment horizontal="center" vertical="top"/>
    </xf>
    <xf numFmtId="0" fontId="6" fillId="0" borderId="7" xfId="0" applyFont="1" applyBorder="1"/>
    <xf numFmtId="0" fontId="6" fillId="0" borderId="23" xfId="0" applyFont="1" applyBorder="1" applyAlignment="1"/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/>
    <xf numFmtId="164" fontId="6" fillId="0" borderId="12" xfId="0" applyNumberFormat="1" applyFont="1" applyBorder="1"/>
    <xf numFmtId="0" fontId="6" fillId="0" borderId="10" xfId="0" applyFont="1" applyBorder="1"/>
    <xf numFmtId="164" fontId="6" fillId="0" borderId="10" xfId="0" applyNumberFormat="1" applyFont="1" applyBorder="1"/>
    <xf numFmtId="0" fontId="6" fillId="0" borderId="13" xfId="0" applyFont="1" applyBorder="1"/>
    <xf numFmtId="164" fontId="10" fillId="0" borderId="12" xfId="0" applyNumberFormat="1" applyFont="1" applyBorder="1"/>
    <xf numFmtId="164" fontId="10" fillId="0" borderId="14" xfId="0" applyNumberFormat="1" applyFont="1" applyBorder="1"/>
    <xf numFmtId="1" fontId="6" fillId="0" borderId="0" xfId="0" applyNumberFormat="1" applyFont="1" applyBorder="1"/>
    <xf numFmtId="0" fontId="6" fillId="0" borderId="0" xfId="0" applyFont="1" applyBorder="1"/>
    <xf numFmtId="16" fontId="6" fillId="0" borderId="12" xfId="0" applyNumberFormat="1" applyFont="1" applyBorder="1" applyAlignment="1">
      <alignment horizontal="center"/>
    </xf>
    <xf numFmtId="0" fontId="6" fillId="0" borderId="12" xfId="0" applyFont="1" applyBorder="1"/>
    <xf numFmtId="164" fontId="6" fillId="0" borderId="13" xfId="0" applyNumberFormat="1" applyFont="1" applyBorder="1"/>
    <xf numFmtId="164" fontId="6" fillId="0" borderId="11" xfId="0" applyNumberFormat="1" applyFont="1" applyBorder="1"/>
    <xf numFmtId="0" fontId="11" fillId="0" borderId="14" xfId="0" applyFont="1" applyBorder="1"/>
    <xf numFmtId="164" fontId="6" fillId="0" borderId="0" xfId="0" applyNumberFormat="1" applyFont="1" applyBorder="1"/>
    <xf numFmtId="0" fontId="6" fillId="0" borderId="17" xfId="0" applyFont="1" applyBorder="1"/>
    <xf numFmtId="16" fontId="6" fillId="0" borderId="15" xfId="0" applyNumberFormat="1" applyFont="1" applyBorder="1" applyAlignment="1">
      <alignment horizontal="center"/>
    </xf>
    <xf numFmtId="0" fontId="6" fillId="0" borderId="24" xfId="0" applyFont="1" applyBorder="1"/>
    <xf numFmtId="164" fontId="6" fillId="0" borderId="15" xfId="0" applyNumberFormat="1" applyFont="1" applyBorder="1"/>
    <xf numFmtId="164" fontId="19" fillId="0" borderId="10" xfId="0" applyNumberFormat="1" applyFont="1" applyBorder="1"/>
    <xf numFmtId="0" fontId="6" fillId="0" borderId="25" xfId="0" applyFont="1" applyBorder="1"/>
    <xf numFmtId="164" fontId="19" fillId="0" borderId="10" xfId="0" applyNumberFormat="1" applyFont="1" applyFill="1" applyBorder="1"/>
    <xf numFmtId="0" fontId="6" fillId="0" borderId="26" xfId="0" applyFont="1" applyBorder="1"/>
    <xf numFmtId="164" fontId="11" fillId="0" borderId="14" xfId="0" applyNumberFormat="1" applyFont="1" applyBorder="1"/>
    <xf numFmtId="164" fontId="19" fillId="0" borderId="0" xfId="0" applyNumberFormat="1" applyFont="1" applyFill="1" applyBorder="1"/>
    <xf numFmtId="1" fontId="0" fillId="0" borderId="0" xfId="0" applyNumberFormat="1"/>
    <xf numFmtId="0" fontId="0" fillId="0" borderId="0" xfId="0" applyBorder="1" applyAlignment="1">
      <alignment vertical="center" textRotation="90" wrapText="1"/>
    </xf>
    <xf numFmtId="0" fontId="6" fillId="0" borderId="10" xfId="0" applyFont="1" applyFill="1" applyBorder="1"/>
    <xf numFmtId="0" fontId="6" fillId="0" borderId="11" xfId="0" applyFont="1" applyFill="1" applyBorder="1"/>
    <xf numFmtId="0" fontId="6" fillId="0" borderId="0" xfId="0" applyFont="1" applyFill="1" applyBorder="1"/>
    <xf numFmtId="0" fontId="6" fillId="0" borderId="15" xfId="0" applyFont="1" applyBorder="1" applyAlignment="1">
      <alignment horizontal="center"/>
    </xf>
    <xf numFmtId="2" fontId="6" fillId="0" borderId="12" xfId="0" applyNumberFormat="1" applyFont="1" applyBorder="1"/>
    <xf numFmtId="2" fontId="11" fillId="0" borderId="14" xfId="0" applyNumberFormat="1" applyFont="1" applyBorder="1"/>
    <xf numFmtId="0" fontId="6" fillId="0" borderId="16" xfId="0" applyFont="1" applyBorder="1"/>
    <xf numFmtId="0" fontId="6" fillId="0" borderId="17" xfId="0" applyFont="1" applyFill="1" applyBorder="1"/>
    <xf numFmtId="0" fontId="6" fillId="0" borderId="7" xfId="0" applyFont="1" applyBorder="1" applyAlignment="1">
      <alignment horizontal="center"/>
    </xf>
    <xf numFmtId="0" fontId="6" fillId="0" borderId="27" xfId="0" applyFont="1" applyBorder="1"/>
    <xf numFmtId="164" fontId="6" fillId="0" borderId="7" xfId="0" applyNumberFormat="1" applyFont="1" applyBorder="1"/>
    <xf numFmtId="0" fontId="6" fillId="0" borderId="28" xfId="0" applyFont="1" applyBorder="1"/>
    <xf numFmtId="0" fontId="6" fillId="0" borderId="8" xfId="0" applyFont="1" applyBorder="1"/>
    <xf numFmtId="0" fontId="6" fillId="0" borderId="28" xfId="0" applyFont="1" applyFill="1" applyBorder="1"/>
    <xf numFmtId="0" fontId="6" fillId="0" borderId="23" xfId="0" applyFont="1" applyBorder="1"/>
    <xf numFmtId="0" fontId="6" fillId="0" borderId="29" xfId="0" applyFont="1" applyBorder="1" applyAlignment="1">
      <alignment horizontal="center"/>
    </xf>
    <xf numFmtId="164" fontId="6" fillId="0" borderId="10" xfId="0" applyNumberFormat="1" applyFont="1" applyFill="1" applyBorder="1"/>
    <xf numFmtId="164" fontId="6" fillId="0" borderId="0" xfId="0" applyNumberFormat="1" applyFont="1" applyFill="1" applyBorder="1"/>
    <xf numFmtId="0" fontId="6" fillId="0" borderId="15" xfId="0" applyFont="1" applyBorder="1"/>
    <xf numFmtId="0" fontId="6" fillId="0" borderId="30" xfId="0" applyFont="1" applyBorder="1"/>
    <xf numFmtId="0" fontId="6" fillId="0" borderId="31" xfId="0" applyFont="1" applyBorder="1"/>
    <xf numFmtId="0" fontId="6" fillId="0" borderId="29" xfId="0" applyFont="1" applyBorder="1"/>
    <xf numFmtId="0" fontId="6" fillId="0" borderId="32" xfId="0" applyFont="1" applyBorder="1"/>
    <xf numFmtId="0" fontId="6" fillId="0" borderId="33" xfId="0" applyFont="1" applyBorder="1"/>
    <xf numFmtId="0" fontId="6" fillId="0" borderId="34" xfId="0" applyFont="1" applyBorder="1"/>
    <xf numFmtId="0" fontId="6" fillId="0" borderId="33" xfId="0" applyFont="1" applyFill="1" applyBorder="1"/>
    <xf numFmtId="0" fontId="6" fillId="0" borderId="35" xfId="0" applyFont="1" applyBorder="1"/>
    <xf numFmtId="164" fontId="19" fillId="0" borderId="28" xfId="0" applyNumberFormat="1" applyFont="1" applyBorder="1"/>
    <xf numFmtId="164" fontId="6" fillId="0" borderId="8" xfId="0" applyNumberFormat="1" applyFont="1" applyBorder="1"/>
    <xf numFmtId="164" fontId="6" fillId="0" borderId="28" xfId="0" applyNumberFormat="1" applyFont="1" applyFill="1" applyBorder="1"/>
    <xf numFmtId="164" fontId="6" fillId="0" borderId="23" xfId="0" applyNumberFormat="1" applyFont="1" applyBorder="1"/>
    <xf numFmtId="164" fontId="19" fillId="0" borderId="8" xfId="0" applyNumberFormat="1" applyFont="1" applyBorder="1"/>
    <xf numFmtId="0" fontId="6" fillId="0" borderId="24" xfId="3" applyFont="1" applyBorder="1" applyAlignment="1">
      <alignment wrapText="1"/>
    </xf>
    <xf numFmtId="0" fontId="19" fillId="0" borderId="0" xfId="0" applyFont="1" applyBorder="1"/>
    <xf numFmtId="164" fontId="19" fillId="0" borderId="0" xfId="0" applyNumberFormat="1" applyFont="1" applyBorder="1"/>
    <xf numFmtId="0" fontId="6" fillId="0" borderId="18" xfId="2" applyNumberFormat="1" applyFont="1" applyFill="1" applyBorder="1" applyAlignment="1" applyProtection="1"/>
    <xf numFmtId="0" fontId="6" fillId="0" borderId="36" xfId="0" applyFont="1" applyBorder="1"/>
    <xf numFmtId="0" fontId="0" fillId="0" borderId="20" xfId="0" applyBorder="1"/>
    <xf numFmtId="164" fontId="6" fillId="0" borderId="37" xfId="0" applyNumberFormat="1" applyFont="1" applyBorder="1"/>
    <xf numFmtId="164" fontId="6" fillId="0" borderId="38" xfId="0" applyNumberFormat="1" applyFont="1" applyBorder="1"/>
    <xf numFmtId="164" fontId="11" fillId="0" borderId="20" xfId="0" applyNumberFormat="1" applyFont="1" applyBorder="1"/>
    <xf numFmtId="164" fontId="11" fillId="0" borderId="39" xfId="0" applyNumberFormat="1" applyFont="1" applyBorder="1"/>
    <xf numFmtId="0" fontId="11" fillId="0" borderId="21" xfId="0" applyFont="1" applyBorder="1"/>
    <xf numFmtId="164" fontId="11" fillId="0" borderId="0" xfId="0" applyNumberFormat="1" applyFont="1" applyBorder="1"/>
    <xf numFmtId="0" fontId="11" fillId="0" borderId="0" xfId="0" applyFont="1" applyBorder="1"/>
    <xf numFmtId="0" fontId="6" fillId="0" borderId="0" xfId="0" applyFont="1"/>
    <xf numFmtId="0" fontId="7" fillId="0" borderId="0" xfId="3" applyFont="1" applyBorder="1"/>
    <xf numFmtId="0" fontId="7" fillId="0" borderId="0" xfId="3" applyFont="1" applyBorder="1" applyAlignment="1">
      <alignment horizontal="center"/>
    </xf>
  </cellXfs>
  <cellStyles count="4">
    <cellStyle name="Обычный" xfId="0" builtinId="0"/>
    <cellStyle name="Обычный_methodics230802-pril1-3" xfId="3"/>
    <cellStyle name="Обычный_Книга1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8;&#1072;&#1088;&#1080;&#1092;&#1099;/&#1041;&#1072;&#1083;&#1072;&#1085;&#1089;&#1099;%20&#1101;&#1083;.&#1101;&#1085;.%20&#1080;%20&#1084;&#1086;&#1097;/2016/&#1058;&#1072;&#1073;&#1083;.%20&#8470;%201.30%20%202016%20&#1057;&#1046;&#1054;%20(%20&#1087;&#1086;&#1090;&#1077;&#1088;&#1080;%2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№ П1.30"/>
      <sheetName val="Лист1"/>
      <sheetName val="баланс эл.эн."/>
      <sheetName val="баланс мощности"/>
    </sheetNames>
    <sheetDataSet>
      <sheetData sheetId="0"/>
      <sheetData sheetId="1"/>
      <sheetData sheetId="2">
        <row r="8">
          <cell r="M8">
            <v>86.674299999999988</v>
          </cell>
        </row>
        <row r="15">
          <cell r="P15">
            <v>84.465999999999994</v>
          </cell>
        </row>
        <row r="16">
          <cell r="P16">
            <v>2.2082999999999999</v>
          </cell>
        </row>
        <row r="17">
          <cell r="F17">
            <v>4.1055999999999999</v>
          </cell>
          <cell r="G17">
            <v>9.3003</v>
          </cell>
          <cell r="M17">
            <v>11.736000000000001</v>
          </cell>
          <cell r="P17">
            <v>3.2589999999999999</v>
          </cell>
          <cell r="Q17">
            <v>8.4770000000000003</v>
          </cell>
        </row>
        <row r="20">
          <cell r="M20">
            <v>74.938000000000002</v>
          </cell>
        </row>
        <row r="21">
          <cell r="F21">
            <v>12.1296</v>
          </cell>
          <cell r="M21">
            <v>60.042000000000002</v>
          </cell>
          <cell r="P21">
            <v>8.7349999999999994</v>
          </cell>
        </row>
        <row r="25">
          <cell r="F25">
            <v>2.3016999999999999</v>
          </cell>
          <cell r="M25">
            <v>2.4380000000000002</v>
          </cell>
        </row>
        <row r="26">
          <cell r="F26">
            <v>3.8269000000000002</v>
          </cell>
          <cell r="M26">
            <v>10.888</v>
          </cell>
          <cell r="P26">
            <v>5.53</v>
          </cell>
          <cell r="Q26">
            <v>5.3579999999999997</v>
          </cell>
        </row>
        <row r="27">
          <cell r="M27">
            <v>1.57</v>
          </cell>
        </row>
      </sheetData>
      <sheetData sheetId="3">
        <row r="8">
          <cell r="H8">
            <v>13.870999999999999</v>
          </cell>
        </row>
        <row r="17">
          <cell r="H17">
            <v>1.8820000000000001</v>
          </cell>
          <cell r="M17">
            <v>1.8819999999999999</v>
          </cell>
        </row>
        <row r="21">
          <cell r="H21">
            <v>11.988999999999997</v>
          </cell>
          <cell r="M21">
            <v>11.638999999999999</v>
          </cell>
        </row>
        <row r="25">
          <cell r="H25">
            <v>9.6229999999999976</v>
          </cell>
          <cell r="M25">
            <v>9.6229999999999976</v>
          </cell>
        </row>
        <row r="27">
          <cell r="H27">
            <v>0.35</v>
          </cell>
        </row>
        <row r="28">
          <cell r="H28">
            <v>1.7570000000000001</v>
          </cell>
          <cell r="M28">
            <v>1.7570000000000001</v>
          </cell>
        </row>
        <row r="29">
          <cell r="H29">
            <v>0.25900000000000001</v>
          </cell>
          <cell r="M29">
            <v>0.25900000000000001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workbookViewId="0">
      <selection activeCell="W25" sqref="W25"/>
    </sheetView>
  </sheetViews>
  <sheetFormatPr defaultRowHeight="12.75" x14ac:dyDescent="0.2"/>
  <cols>
    <col min="1" max="1" width="4.7109375" style="3" customWidth="1"/>
    <col min="2" max="2" width="40.28515625" style="6" customWidth="1"/>
    <col min="3" max="3" width="11.7109375" style="6" hidden="1" customWidth="1"/>
    <col min="4" max="4" width="7.42578125" style="6" hidden="1" customWidth="1"/>
    <col min="5" max="5" width="7.140625" style="6" hidden="1" customWidth="1"/>
    <col min="6" max="6" width="9" style="6" hidden="1" customWidth="1"/>
    <col min="7" max="7" width="9.28515625" style="6" hidden="1" customWidth="1"/>
    <col min="8" max="8" width="8.7109375" style="6" hidden="1" customWidth="1"/>
    <col min="9" max="9" width="6.5703125" style="6" hidden="1" customWidth="1"/>
    <col min="10" max="10" width="6" style="6" hidden="1" customWidth="1"/>
    <col min="11" max="12" width="8.7109375" style="6" hidden="1" customWidth="1"/>
    <col min="13" max="16" width="8.7109375" style="3" customWidth="1"/>
    <col min="17" max="17" width="13.140625" style="3" customWidth="1"/>
    <col min="18" max="18" width="0" style="3" hidden="1" customWidth="1"/>
    <col min="19" max="19" width="15.5703125" style="3" hidden="1" customWidth="1"/>
    <col min="20" max="16384" width="9.140625" style="3"/>
  </cols>
  <sheetData>
    <row r="1" spans="1:19" ht="2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9" ht="37.5" customHeight="1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9" x14ac:dyDescent="0.2">
      <c r="A3" s="5" t="s">
        <v>1</v>
      </c>
    </row>
    <row r="4" spans="1:19" ht="15.75" thickBo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Q4" s="9" t="s">
        <v>2</v>
      </c>
    </row>
    <row r="5" spans="1:19" ht="15" x14ac:dyDescent="0.2">
      <c r="A5" s="10"/>
      <c r="B5" s="11" t="s">
        <v>3</v>
      </c>
      <c r="C5" s="12" t="s">
        <v>4</v>
      </c>
      <c r="D5" s="12"/>
      <c r="E5" s="12"/>
      <c r="F5" s="12"/>
      <c r="G5" s="12"/>
      <c r="H5" s="13" t="s">
        <v>5</v>
      </c>
      <c r="I5" s="12"/>
      <c r="J5" s="12"/>
      <c r="K5" s="12"/>
      <c r="L5" s="14"/>
      <c r="M5" s="13" t="s">
        <v>6</v>
      </c>
      <c r="N5" s="12"/>
      <c r="O5" s="12"/>
      <c r="P5" s="12"/>
      <c r="Q5" s="14"/>
      <c r="S5" s="15" t="s">
        <v>7</v>
      </c>
    </row>
    <row r="6" spans="1:19" ht="14.25" x14ac:dyDescent="0.2">
      <c r="A6" s="16"/>
      <c r="B6" s="17"/>
      <c r="C6" s="18" t="s">
        <v>8</v>
      </c>
      <c r="D6" s="19" t="s">
        <v>9</v>
      </c>
      <c r="E6" s="19" t="s">
        <v>10</v>
      </c>
      <c r="F6" s="19" t="s">
        <v>11</v>
      </c>
      <c r="G6" s="20" t="s">
        <v>12</v>
      </c>
      <c r="H6" s="21" t="s">
        <v>8</v>
      </c>
      <c r="I6" s="19" t="s">
        <v>9</v>
      </c>
      <c r="J6" s="19" t="s">
        <v>10</v>
      </c>
      <c r="K6" s="19" t="s">
        <v>11</v>
      </c>
      <c r="L6" s="22" t="s">
        <v>12</v>
      </c>
      <c r="M6" s="21" t="s">
        <v>8</v>
      </c>
      <c r="N6" s="19" t="s">
        <v>9</v>
      </c>
      <c r="O6" s="19" t="s">
        <v>10</v>
      </c>
      <c r="P6" s="19" t="s">
        <v>11</v>
      </c>
      <c r="Q6" s="22" t="s">
        <v>12</v>
      </c>
      <c r="S6" s="23"/>
    </row>
    <row r="7" spans="1:19" ht="14.25" x14ac:dyDescent="0.2">
      <c r="A7" s="16">
        <v>1</v>
      </c>
      <c r="B7" s="24">
        <v>2</v>
      </c>
      <c r="C7" s="25">
        <v>3</v>
      </c>
      <c r="D7" s="26">
        <v>4</v>
      </c>
      <c r="E7" s="27">
        <v>5</v>
      </c>
      <c r="F7" s="26">
        <v>6</v>
      </c>
      <c r="G7" s="28">
        <v>7</v>
      </c>
      <c r="H7" s="29">
        <v>3</v>
      </c>
      <c r="I7" s="26">
        <v>4</v>
      </c>
      <c r="J7" s="27">
        <v>5</v>
      </c>
      <c r="K7" s="26">
        <v>6</v>
      </c>
      <c r="L7" s="30">
        <v>7</v>
      </c>
      <c r="M7" s="29">
        <v>3</v>
      </c>
      <c r="N7" s="26">
        <v>4</v>
      </c>
      <c r="O7" s="27">
        <v>5</v>
      </c>
      <c r="P7" s="26">
        <v>6</v>
      </c>
      <c r="Q7" s="30">
        <v>7</v>
      </c>
      <c r="S7" s="23"/>
    </row>
    <row r="8" spans="1:19" ht="29.25" x14ac:dyDescent="0.25">
      <c r="A8" s="31" t="s">
        <v>13</v>
      </c>
      <c r="B8" s="32" t="s">
        <v>14</v>
      </c>
      <c r="C8" s="33">
        <f>C9+C14+C15+C16</f>
        <v>88.102899999999991</v>
      </c>
      <c r="D8" s="34">
        <f>D15</f>
        <v>0</v>
      </c>
      <c r="E8" s="34"/>
      <c r="F8" s="34">
        <f>F9+F15+F16</f>
        <v>88.102899999999991</v>
      </c>
      <c r="G8" s="35">
        <f>G9+G16</f>
        <v>65.419500000000014</v>
      </c>
      <c r="H8" s="33">
        <f>H9+H14+H15+H16</f>
        <v>86.290999999999997</v>
      </c>
      <c r="I8" s="34">
        <f>I15</f>
        <v>0</v>
      </c>
      <c r="J8" s="34"/>
      <c r="K8" s="34">
        <f>K9+K15+K16</f>
        <v>86.290999999999997</v>
      </c>
      <c r="L8" s="35">
        <f>L9+L16</f>
        <v>63.98919999999999</v>
      </c>
      <c r="M8" s="36">
        <f>M9+M14+M15+M16</f>
        <v>86.674299999999988</v>
      </c>
      <c r="N8" s="34">
        <f>N15</f>
        <v>0</v>
      </c>
      <c r="O8" s="34"/>
      <c r="P8" s="34">
        <f>P9+P15+P16</f>
        <v>86.674299999999988</v>
      </c>
      <c r="Q8" s="35">
        <f>Q9+Q16</f>
        <v>65.949299999999994</v>
      </c>
      <c r="R8" s="37"/>
      <c r="S8" s="38">
        <f>S17+S21+S26+S27</f>
        <v>84.236000000000004</v>
      </c>
    </row>
    <row r="9" spans="1:19" ht="14.25" x14ac:dyDescent="0.2">
      <c r="A9" s="31" t="s">
        <v>15</v>
      </c>
      <c r="B9" s="32" t="s">
        <v>16</v>
      </c>
      <c r="C9" s="33"/>
      <c r="D9" s="39"/>
      <c r="E9" s="34"/>
      <c r="F9" s="34">
        <f>F11</f>
        <v>0</v>
      </c>
      <c r="G9" s="35">
        <f>G11+G13</f>
        <v>65.419500000000014</v>
      </c>
      <c r="H9" s="33"/>
      <c r="I9" s="39"/>
      <c r="J9" s="34"/>
      <c r="K9" s="34">
        <f>K11</f>
        <v>0</v>
      </c>
      <c r="L9" s="35">
        <f>L11+L13</f>
        <v>63.98919999999999</v>
      </c>
      <c r="M9" s="33"/>
      <c r="N9" s="39"/>
      <c r="O9" s="34"/>
      <c r="P9" s="34">
        <f>P11</f>
        <v>0</v>
      </c>
      <c r="Q9" s="35">
        <f>Q11+Q13</f>
        <v>65.949299999999994</v>
      </c>
      <c r="S9" s="40"/>
    </row>
    <row r="10" spans="1:19" ht="14.25" x14ac:dyDescent="0.2">
      <c r="A10" s="31"/>
      <c r="B10" s="32" t="s">
        <v>17</v>
      </c>
      <c r="C10" s="33"/>
      <c r="D10" s="34"/>
      <c r="E10" s="34"/>
      <c r="F10" s="34"/>
      <c r="G10" s="35"/>
      <c r="H10" s="33"/>
      <c r="I10" s="34"/>
      <c r="J10" s="34"/>
      <c r="K10" s="34"/>
      <c r="L10" s="35"/>
      <c r="M10" s="33"/>
      <c r="N10" s="34"/>
      <c r="O10" s="34"/>
      <c r="P10" s="34"/>
      <c r="Q10" s="35"/>
      <c r="S10" s="40"/>
    </row>
    <row r="11" spans="1:19" ht="14.25" x14ac:dyDescent="0.2">
      <c r="A11" s="31"/>
      <c r="B11" s="32" t="s">
        <v>9</v>
      </c>
      <c r="C11" s="33"/>
      <c r="D11" s="34"/>
      <c r="E11" s="34"/>
      <c r="F11" s="34"/>
      <c r="G11" s="35"/>
      <c r="H11" s="33"/>
      <c r="I11" s="34"/>
      <c r="J11" s="34"/>
      <c r="K11" s="34"/>
      <c r="L11" s="35"/>
      <c r="M11" s="33"/>
      <c r="N11" s="34"/>
      <c r="O11" s="34"/>
      <c r="P11" s="34"/>
      <c r="Q11" s="35"/>
      <c r="S11" s="40"/>
    </row>
    <row r="12" spans="1:19" ht="14.25" x14ac:dyDescent="0.2">
      <c r="A12" s="31"/>
      <c r="B12" s="32" t="s">
        <v>10</v>
      </c>
      <c r="C12" s="33"/>
      <c r="D12" s="34"/>
      <c r="E12" s="34"/>
      <c r="F12" s="34"/>
      <c r="G12" s="35"/>
      <c r="H12" s="33"/>
      <c r="I12" s="34"/>
      <c r="J12" s="34"/>
      <c r="K12" s="34"/>
      <c r="L12" s="35"/>
      <c r="M12" s="33"/>
      <c r="N12" s="34"/>
      <c r="O12" s="34"/>
      <c r="P12" s="34"/>
      <c r="Q12" s="35"/>
      <c r="S12" s="40"/>
    </row>
    <row r="13" spans="1:19" ht="14.25" x14ac:dyDescent="0.2">
      <c r="A13" s="31"/>
      <c r="B13" s="32" t="s">
        <v>18</v>
      </c>
      <c r="C13" s="33"/>
      <c r="D13" s="34"/>
      <c r="E13" s="34"/>
      <c r="F13" s="39"/>
      <c r="G13" s="35">
        <f>F20-F21-F25-F26-F27</f>
        <v>65.419500000000014</v>
      </c>
      <c r="H13" s="33"/>
      <c r="I13" s="34"/>
      <c r="J13" s="34"/>
      <c r="K13" s="39"/>
      <c r="L13" s="35">
        <f>K20-K21-K25-K26-K27</f>
        <v>63.98919999999999</v>
      </c>
      <c r="M13" s="33"/>
      <c r="N13" s="34"/>
      <c r="O13" s="34"/>
      <c r="P13" s="39"/>
      <c r="Q13" s="35">
        <f>P15+P16-P17-P20</f>
        <v>65.949299999999994</v>
      </c>
      <c r="S13" s="40"/>
    </row>
    <row r="14" spans="1:19" ht="14.25" x14ac:dyDescent="0.2">
      <c r="A14" s="31" t="s">
        <v>19</v>
      </c>
      <c r="B14" s="32" t="s">
        <v>20</v>
      </c>
      <c r="C14" s="33"/>
      <c r="D14" s="34"/>
      <c r="E14" s="34"/>
      <c r="F14" s="34"/>
      <c r="G14" s="35"/>
      <c r="H14" s="33"/>
      <c r="I14" s="34"/>
      <c r="J14" s="34"/>
      <c r="K14" s="34"/>
      <c r="L14" s="35"/>
      <c r="M14" s="33"/>
      <c r="N14" s="34"/>
      <c r="O14" s="34"/>
      <c r="P14" s="34"/>
      <c r="Q14" s="35"/>
      <c r="S14" s="40"/>
    </row>
    <row r="15" spans="1:19" ht="24" customHeight="1" x14ac:dyDescent="0.3">
      <c r="A15" s="31" t="s">
        <v>21</v>
      </c>
      <c r="B15" s="41" t="s">
        <v>22</v>
      </c>
      <c r="C15" s="33">
        <f>SUM(D15:G15)</f>
        <v>85.628299999999996</v>
      </c>
      <c r="D15" s="34"/>
      <c r="E15" s="34"/>
      <c r="F15" s="34">
        <v>85.628299999999996</v>
      </c>
      <c r="G15" s="35"/>
      <c r="H15" s="33">
        <f>SUM(I15:L15)</f>
        <v>83.616</v>
      </c>
      <c r="I15" s="34"/>
      <c r="J15" s="34"/>
      <c r="K15" s="34">
        <v>83.616</v>
      </c>
      <c r="L15" s="35"/>
      <c r="M15" s="33">
        <f>SUM(N15:Q15)</f>
        <v>84.465999999999994</v>
      </c>
      <c r="N15" s="34"/>
      <c r="O15" s="34"/>
      <c r="P15" s="34">
        <v>84.465999999999994</v>
      </c>
      <c r="Q15" s="35"/>
      <c r="S15" s="42">
        <f>P15-P25</f>
        <v>82.027999999999992</v>
      </c>
    </row>
    <row r="16" spans="1:19" ht="24" customHeight="1" x14ac:dyDescent="0.2">
      <c r="A16" s="31" t="s">
        <v>23</v>
      </c>
      <c r="B16" s="32" t="s">
        <v>24</v>
      </c>
      <c r="C16" s="33">
        <f>SUM(D16:G16)</f>
        <v>2.4746000000000001</v>
      </c>
      <c r="D16" s="39"/>
      <c r="E16" s="34"/>
      <c r="F16" s="34">
        <v>2.4746000000000001</v>
      </c>
      <c r="G16" s="35"/>
      <c r="H16" s="33">
        <f>SUM(I16:L16)</f>
        <v>2.6749999999999998</v>
      </c>
      <c r="I16" s="39"/>
      <c r="J16" s="34"/>
      <c r="K16" s="34">
        <v>2.6749999999999998</v>
      </c>
      <c r="L16" s="35"/>
      <c r="M16" s="33">
        <f>SUM(N16:Q16)</f>
        <v>2.2082999999999999</v>
      </c>
      <c r="N16" s="39"/>
      <c r="O16" s="34"/>
      <c r="P16" s="34">
        <v>2.2082999999999999</v>
      </c>
      <c r="Q16" s="35"/>
      <c r="S16" s="42">
        <f>P16</f>
        <v>2.2082999999999999</v>
      </c>
    </row>
    <row r="17" spans="1:19" ht="21" customHeight="1" x14ac:dyDescent="0.25">
      <c r="A17" s="31" t="s">
        <v>25</v>
      </c>
      <c r="B17" s="32" t="s">
        <v>26</v>
      </c>
      <c r="C17" s="33">
        <f>D17+E17+F17+G17</f>
        <v>13.405899999999999</v>
      </c>
      <c r="D17" s="34"/>
      <c r="E17" s="34"/>
      <c r="F17" s="34">
        <v>4.1055999999999999</v>
      </c>
      <c r="G17" s="35">
        <v>9.3003</v>
      </c>
      <c r="H17" s="33">
        <f>I17+J17+K17+L17</f>
        <v>11.840800000000002</v>
      </c>
      <c r="I17" s="34"/>
      <c r="J17" s="34"/>
      <c r="K17" s="34">
        <v>4.0208000000000004</v>
      </c>
      <c r="L17" s="35">
        <v>7.82</v>
      </c>
      <c r="M17" s="36">
        <f>N17+O17+P17+Q17</f>
        <v>11.736000000000001</v>
      </c>
      <c r="N17" s="34"/>
      <c r="O17" s="34"/>
      <c r="P17" s="34">
        <v>3.2589999999999999</v>
      </c>
      <c r="Q17" s="35">
        <f>8.544-0.067</f>
        <v>8.4770000000000003</v>
      </c>
      <c r="R17" s="37"/>
      <c r="S17" s="43">
        <v>11.736000000000001</v>
      </c>
    </row>
    <row r="18" spans="1:19" ht="14.25" x14ac:dyDescent="0.2">
      <c r="A18" s="31"/>
      <c r="B18" s="32" t="s">
        <v>27</v>
      </c>
      <c r="C18" s="44">
        <f>ROUND(C17/C8*100,2)</f>
        <v>15.22</v>
      </c>
      <c r="D18" s="45"/>
      <c r="E18" s="34"/>
      <c r="F18" s="45">
        <f>ROUND(F17/F8*100,2)</f>
        <v>4.66</v>
      </c>
      <c r="G18" s="46">
        <f>ROUND(G17/G8*100,2)</f>
        <v>14.22</v>
      </c>
      <c r="H18" s="44">
        <f>ROUND(H17/H8*100,2)</f>
        <v>13.72</v>
      </c>
      <c r="I18" s="45"/>
      <c r="J18" s="34"/>
      <c r="K18" s="45">
        <f>ROUND(K17/K8*100,2)</f>
        <v>4.66</v>
      </c>
      <c r="L18" s="46">
        <f>ROUND(L17/L8*100,2)</f>
        <v>12.22</v>
      </c>
      <c r="M18" s="44">
        <f>ROUND(M17/M8*100,2)</f>
        <v>13.54</v>
      </c>
      <c r="N18" s="45"/>
      <c r="O18" s="34"/>
      <c r="P18" s="45">
        <f>ROUND(P17/P8*100,2)</f>
        <v>3.76</v>
      </c>
      <c r="Q18" s="46">
        <f>ROUND(Q17/Q8*100,2)</f>
        <v>12.85</v>
      </c>
      <c r="R18" s="47"/>
      <c r="S18" s="48">
        <f>S17/S8</f>
        <v>0.13932285483641199</v>
      </c>
    </row>
    <row r="19" spans="1:19" ht="42.75" customHeight="1" x14ac:dyDescent="0.2">
      <c r="A19" s="49" t="s">
        <v>28</v>
      </c>
      <c r="B19" s="50" t="s">
        <v>29</v>
      </c>
      <c r="C19" s="33"/>
      <c r="D19" s="34"/>
      <c r="E19" s="34"/>
      <c r="F19" s="34"/>
      <c r="G19" s="35"/>
      <c r="H19" s="33"/>
      <c r="I19" s="34"/>
      <c r="J19" s="34"/>
      <c r="K19" s="34"/>
      <c r="L19" s="35"/>
      <c r="M19" s="33"/>
      <c r="N19" s="34"/>
      <c r="O19" s="34"/>
      <c r="P19" s="34"/>
      <c r="Q19" s="35"/>
      <c r="S19" s="40"/>
    </row>
    <row r="20" spans="1:19" ht="15" x14ac:dyDescent="0.25">
      <c r="A20" s="49" t="s">
        <v>30</v>
      </c>
      <c r="B20" s="32" t="s">
        <v>31</v>
      </c>
      <c r="C20" s="51">
        <f>C21+C25+C26+C27</f>
        <v>74.697000000000017</v>
      </c>
      <c r="D20" s="34">
        <f>D8-D17</f>
        <v>0</v>
      </c>
      <c r="E20" s="34"/>
      <c r="F20" s="34">
        <f>F8-F17</f>
        <v>83.997299999999996</v>
      </c>
      <c r="G20" s="35">
        <f>G8-G17</f>
        <v>56.119200000000014</v>
      </c>
      <c r="H20" s="51">
        <f>H21+H25+H26+H27</f>
        <v>74.450199999999981</v>
      </c>
      <c r="I20" s="34">
        <f>I8-I17</f>
        <v>0</v>
      </c>
      <c r="J20" s="34"/>
      <c r="K20" s="34">
        <f>K8-K17</f>
        <v>82.270200000000003</v>
      </c>
      <c r="L20" s="35">
        <f>L8-L17</f>
        <v>56.169199999999989</v>
      </c>
      <c r="M20" s="52">
        <f>M21+M25+M26+M27</f>
        <v>74.938000000000002</v>
      </c>
      <c r="N20" s="34">
        <f>N8-N17</f>
        <v>0</v>
      </c>
      <c r="O20" s="34"/>
      <c r="P20" s="34">
        <f>P21+P25+P26+P27</f>
        <v>17.466000000000001</v>
      </c>
      <c r="Q20" s="35">
        <f>Q21+Q26+Q27</f>
        <v>57.472000000000001</v>
      </c>
      <c r="R20" s="37"/>
      <c r="S20" s="38">
        <f>S21+S26+S27</f>
        <v>72.5</v>
      </c>
    </row>
    <row r="21" spans="1:19" ht="14.25" x14ac:dyDescent="0.2">
      <c r="A21" s="49" t="s">
        <v>32</v>
      </c>
      <c r="B21" s="53" t="s">
        <v>33</v>
      </c>
      <c r="C21" s="51">
        <f>D21+F21+G21</f>
        <v>64.837100000000021</v>
      </c>
      <c r="D21" s="34"/>
      <c r="E21" s="34"/>
      <c r="F21" s="34">
        <v>12.1296</v>
      </c>
      <c r="G21" s="35">
        <f>G20-G25-G26-G27</f>
        <v>52.707500000000017</v>
      </c>
      <c r="H21" s="51">
        <f>I21+K21+L21</f>
        <v>61.244199999999985</v>
      </c>
      <c r="I21" s="34"/>
      <c r="J21" s="34"/>
      <c r="K21" s="34">
        <v>10.516</v>
      </c>
      <c r="L21" s="35">
        <f>L20-L25-L26-L27</f>
        <v>50.728199999999987</v>
      </c>
      <c r="M21" s="51">
        <v>60.042000000000002</v>
      </c>
      <c r="N21" s="34"/>
      <c r="O21" s="34"/>
      <c r="P21" s="34">
        <v>8.7349999999999994</v>
      </c>
      <c r="Q21" s="35">
        <f>M21-P21</f>
        <v>51.307000000000002</v>
      </c>
      <c r="S21" s="40">
        <v>60.042000000000002</v>
      </c>
    </row>
    <row r="22" spans="1:19" ht="22.5" hidden="1" customHeight="1" x14ac:dyDescent="0.2">
      <c r="A22" s="49"/>
      <c r="B22" s="32" t="s">
        <v>34</v>
      </c>
      <c r="C22" s="51"/>
      <c r="D22" s="34"/>
      <c r="E22" s="34"/>
      <c r="F22" s="34"/>
      <c r="G22" s="35"/>
      <c r="H22" s="51"/>
      <c r="I22" s="34"/>
      <c r="J22" s="34"/>
      <c r="K22" s="34"/>
      <c r="L22" s="35"/>
      <c r="M22" s="51"/>
      <c r="N22" s="34"/>
      <c r="O22" s="34"/>
      <c r="P22" s="34"/>
      <c r="Q22" s="35"/>
      <c r="S22" s="40"/>
    </row>
    <row r="23" spans="1:19" ht="29.25" hidden="1" customHeight="1" x14ac:dyDescent="0.2">
      <c r="A23" s="49"/>
      <c r="B23" s="32" t="s">
        <v>35</v>
      </c>
      <c r="C23" s="51"/>
      <c r="D23" s="34"/>
      <c r="E23" s="34"/>
      <c r="F23" s="34"/>
      <c r="G23" s="35"/>
      <c r="H23" s="51"/>
      <c r="I23" s="34"/>
      <c r="J23" s="34"/>
      <c r="K23" s="34"/>
      <c r="L23" s="35"/>
      <c r="M23" s="51"/>
      <c r="N23" s="34"/>
      <c r="O23" s="34"/>
      <c r="P23" s="34"/>
      <c r="Q23" s="35"/>
      <c r="S23" s="40"/>
    </row>
    <row r="24" spans="1:19" ht="14.25" hidden="1" x14ac:dyDescent="0.2">
      <c r="A24" s="31"/>
      <c r="B24" s="32" t="s">
        <v>36</v>
      </c>
      <c r="C24" s="51"/>
      <c r="D24" s="34"/>
      <c r="E24" s="34"/>
      <c r="F24" s="34"/>
      <c r="G24" s="35"/>
      <c r="H24" s="51"/>
      <c r="I24" s="34"/>
      <c r="J24" s="34"/>
      <c r="K24" s="34"/>
      <c r="L24" s="35"/>
      <c r="M24" s="51"/>
      <c r="N24" s="34"/>
      <c r="O24" s="34"/>
      <c r="P24" s="34"/>
      <c r="Q24" s="35"/>
      <c r="S24" s="40"/>
    </row>
    <row r="25" spans="1:19" ht="33" customHeight="1" x14ac:dyDescent="0.2">
      <c r="A25" s="31" t="s">
        <v>37</v>
      </c>
      <c r="B25" s="54" t="s">
        <v>38</v>
      </c>
      <c r="C25" s="51">
        <f>D25+F25+G25</f>
        <v>2.3016999999999999</v>
      </c>
      <c r="D25" s="34"/>
      <c r="E25" s="34"/>
      <c r="F25" s="34">
        <v>2.3016999999999999</v>
      </c>
      <c r="G25" s="55"/>
      <c r="H25" s="51">
        <f>I25+K25+L25</f>
        <v>2.2599999999999998</v>
      </c>
      <c r="I25" s="34"/>
      <c r="J25" s="34"/>
      <c r="K25" s="34">
        <v>2.2599999999999998</v>
      </c>
      <c r="L25" s="55"/>
      <c r="M25" s="51">
        <f>N25+P25+Q25</f>
        <v>2.4380000000000002</v>
      </c>
      <c r="N25" s="34"/>
      <c r="O25" s="34"/>
      <c r="P25" s="34">
        <v>2.4380000000000002</v>
      </c>
      <c r="Q25" s="55"/>
      <c r="S25" s="40"/>
    </row>
    <row r="26" spans="1:19" ht="23.25" customHeight="1" x14ac:dyDescent="0.2">
      <c r="A26" s="56" t="s">
        <v>39</v>
      </c>
      <c r="B26" s="57" t="s">
        <v>40</v>
      </c>
      <c r="C26" s="51">
        <f>D26+F26+G26</f>
        <v>6.6567000000000007</v>
      </c>
      <c r="D26" s="58"/>
      <c r="E26" s="58"/>
      <c r="F26" s="58">
        <v>3.8269000000000002</v>
      </c>
      <c r="G26" s="59">
        <v>2.8298000000000001</v>
      </c>
      <c r="H26" s="51">
        <f>I26+K26+L26</f>
        <v>9.9780000000000015</v>
      </c>
      <c r="I26" s="58"/>
      <c r="J26" s="58"/>
      <c r="K26" s="58">
        <v>5.15</v>
      </c>
      <c r="L26" s="59">
        <v>4.8280000000000003</v>
      </c>
      <c r="M26" s="51">
        <f>N26+P26+Q26</f>
        <v>10.888</v>
      </c>
      <c r="N26" s="58"/>
      <c r="O26" s="58"/>
      <c r="P26" s="58">
        <v>5.53</v>
      </c>
      <c r="Q26" s="59">
        <v>5.3579999999999997</v>
      </c>
      <c r="S26" s="40">
        <v>10.888</v>
      </c>
    </row>
    <row r="27" spans="1:19" ht="33" customHeight="1" thickBot="1" x14ac:dyDescent="0.25">
      <c r="A27" s="60" t="s">
        <v>41</v>
      </c>
      <c r="B27" s="61" t="s">
        <v>42</v>
      </c>
      <c r="C27" s="62">
        <f>D27+F27+G27</f>
        <v>0.90149999999999997</v>
      </c>
      <c r="D27" s="63"/>
      <c r="E27" s="63"/>
      <c r="F27" s="63">
        <v>0.3196</v>
      </c>
      <c r="G27" s="64">
        <v>0.58189999999999997</v>
      </c>
      <c r="H27" s="62">
        <f>I27+K27+L27</f>
        <v>0.96799999999999997</v>
      </c>
      <c r="I27" s="63"/>
      <c r="J27" s="63"/>
      <c r="K27" s="65">
        <v>0.35499999999999998</v>
      </c>
      <c r="L27" s="64">
        <v>0.61299999999999999</v>
      </c>
      <c r="M27" s="62">
        <f>N27+P27+Q27</f>
        <v>1.57</v>
      </c>
      <c r="N27" s="63"/>
      <c r="O27" s="63"/>
      <c r="P27" s="65">
        <v>0.76300000000000001</v>
      </c>
      <c r="Q27" s="64">
        <v>0.80700000000000005</v>
      </c>
      <c r="S27" s="66">
        <v>1.57</v>
      </c>
    </row>
    <row r="28" spans="1:19" ht="14.25" x14ac:dyDescent="0.2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9" ht="14.25" x14ac:dyDescent="0.2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9" ht="15" hidden="1" customHeight="1" x14ac:dyDescent="0.2">
      <c r="A30" s="67"/>
      <c r="B30" s="69" t="s">
        <v>43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70"/>
      <c r="N30" s="70" t="s">
        <v>44</v>
      </c>
      <c r="O30" s="70"/>
    </row>
    <row r="31" spans="1:19" ht="15" x14ac:dyDescent="0.25">
      <c r="A31" s="67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  <c r="N31" s="72"/>
      <c r="O31" s="72"/>
      <c r="P31" s="73"/>
    </row>
    <row r="32" spans="1:19" ht="40.5" customHeight="1" x14ac:dyDescent="0.2">
      <c r="A32" s="74" t="s">
        <v>45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1:12" ht="14.25" x14ac:dyDescent="0.2">
      <c r="A33" s="75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1:12" ht="14.25" x14ac:dyDescent="0.2">
      <c r="A34" s="75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1:12" x14ac:dyDescent="0.2">
      <c r="A35" s="39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</row>
    <row r="36" spans="1:12" x14ac:dyDescent="0.2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4.25" x14ac:dyDescent="0.2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</sheetData>
  <mergeCells count="6">
    <mergeCell ref="A2:Q2"/>
    <mergeCell ref="B5:B6"/>
    <mergeCell ref="C5:G5"/>
    <mergeCell ref="H5:L5"/>
    <mergeCell ref="M5:Q5"/>
    <mergeCell ref="A32:Q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M1" sqref="M1:M65536"/>
    </sheetView>
  </sheetViews>
  <sheetFormatPr defaultRowHeight="15" x14ac:dyDescent="0.25"/>
  <cols>
    <col min="1" max="1" width="4" customWidth="1"/>
    <col min="2" max="2" width="40.85546875" customWidth="1"/>
    <col min="3" max="7" width="10.7109375" hidden="1" customWidth="1"/>
    <col min="8" max="12" width="10.7109375" customWidth="1"/>
    <col min="13" max="13" width="16" hidden="1" customWidth="1"/>
    <col min="14" max="14" width="0" hidden="1" customWidth="1"/>
    <col min="16" max="16" width="9.85546875" customWidth="1"/>
    <col min="18" max="18" width="0" hidden="1" customWidth="1"/>
  </cols>
  <sheetData>
    <row r="1" spans="1:23" ht="15.75" x14ac:dyDescent="0.25">
      <c r="A1" s="78" t="s">
        <v>46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23" ht="15.75" x14ac:dyDescent="0.25">
      <c r="A2" s="78" t="s">
        <v>65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23" x14ac:dyDescent="0.25">
      <c r="A3" s="79"/>
    </row>
    <row r="4" spans="1:23" ht="16.5" thickBot="1" x14ac:dyDescent="0.3">
      <c r="L4" s="80" t="s">
        <v>47</v>
      </c>
      <c r="M4" s="81"/>
      <c r="N4" s="81"/>
      <c r="O4" s="81"/>
      <c r="P4" s="81"/>
      <c r="Q4" s="81"/>
    </row>
    <row r="5" spans="1:23" x14ac:dyDescent="0.25">
      <c r="A5" s="82" t="s">
        <v>48</v>
      </c>
      <c r="B5" s="83" t="s">
        <v>3</v>
      </c>
      <c r="C5" s="13" t="s">
        <v>49</v>
      </c>
      <c r="D5" s="12"/>
      <c r="E5" s="12"/>
      <c r="F5" s="12"/>
      <c r="G5" s="14"/>
      <c r="H5" s="13" t="s">
        <v>6</v>
      </c>
      <c r="I5" s="12"/>
      <c r="J5" s="12"/>
      <c r="K5" s="12"/>
      <c r="L5" s="12"/>
      <c r="M5" s="15" t="s">
        <v>7</v>
      </c>
      <c r="N5" s="84"/>
      <c r="O5" s="84"/>
      <c r="P5" s="84"/>
      <c r="Q5" s="84"/>
    </row>
    <row r="6" spans="1:23" x14ac:dyDescent="0.25">
      <c r="A6" s="85"/>
      <c r="B6" s="86"/>
      <c r="C6" s="87" t="s">
        <v>8</v>
      </c>
      <c r="D6" s="88" t="s">
        <v>9</v>
      </c>
      <c r="E6" s="88" t="s">
        <v>10</v>
      </c>
      <c r="F6" s="88" t="s">
        <v>18</v>
      </c>
      <c r="G6" s="89" t="s">
        <v>12</v>
      </c>
      <c r="H6" s="87" t="s">
        <v>8</v>
      </c>
      <c r="I6" s="88" t="s">
        <v>9</v>
      </c>
      <c r="J6" s="88" t="s">
        <v>10</v>
      </c>
      <c r="K6" s="88" t="s">
        <v>18</v>
      </c>
      <c r="L6" s="90" t="s">
        <v>12</v>
      </c>
      <c r="M6" s="91"/>
      <c r="N6" s="92"/>
      <c r="O6" s="92"/>
      <c r="P6" s="92"/>
      <c r="Q6" s="92"/>
    </row>
    <row r="7" spans="1:23" x14ac:dyDescent="0.25">
      <c r="A7" s="87">
        <v>1</v>
      </c>
      <c r="B7" s="90">
        <v>2</v>
      </c>
      <c r="C7" s="87">
        <v>3</v>
      </c>
      <c r="D7" s="88">
        <v>4</v>
      </c>
      <c r="E7" s="88">
        <v>5</v>
      </c>
      <c r="F7" s="88">
        <v>6</v>
      </c>
      <c r="G7" s="89">
        <v>7</v>
      </c>
      <c r="H7" s="87">
        <v>3</v>
      </c>
      <c r="I7" s="88">
        <v>4</v>
      </c>
      <c r="J7" s="88">
        <v>5</v>
      </c>
      <c r="K7" s="88">
        <v>6</v>
      </c>
      <c r="L7" s="90">
        <v>7</v>
      </c>
      <c r="M7" s="91"/>
      <c r="N7" s="92"/>
      <c r="O7" s="92"/>
      <c r="P7" s="92"/>
      <c r="Q7" s="92"/>
    </row>
    <row r="8" spans="1:23" x14ac:dyDescent="0.25">
      <c r="A8" s="87" t="s">
        <v>13</v>
      </c>
      <c r="B8" s="93" t="s">
        <v>50</v>
      </c>
      <c r="C8" s="94">
        <f>C9+C14+C15+C16</f>
        <v>17.923999999999999</v>
      </c>
      <c r="D8" s="95">
        <f>D9+D14+D15+D16</f>
        <v>0</v>
      </c>
      <c r="E8" s="95"/>
      <c r="F8" s="96">
        <f>F9+F14+F15+F16</f>
        <v>17.923999999999999</v>
      </c>
      <c r="G8" s="97">
        <f>G9+G16</f>
        <v>11.972999999999999</v>
      </c>
      <c r="H8" s="98">
        <f>H9+H14+H15+H16</f>
        <v>13.870999999999999</v>
      </c>
      <c r="I8" s="95">
        <f>I9+I14+I15+I16</f>
        <v>0</v>
      </c>
      <c r="J8" s="95"/>
      <c r="K8" s="95">
        <f>K9+K14+K15+K16</f>
        <v>13.870999999999999</v>
      </c>
      <c r="L8" s="93">
        <f>L9+L16</f>
        <v>10.583999999999998</v>
      </c>
      <c r="M8" s="99">
        <v>13.521000000000001</v>
      </c>
      <c r="N8" s="100">
        <f>'[1]баланс эл.эн.'!M8/'[1]баланс мощности'!H8*1000</f>
        <v>6248.5977939586182</v>
      </c>
      <c r="O8" s="101"/>
      <c r="P8" s="101"/>
      <c r="Q8" s="101"/>
    </row>
    <row r="9" spans="1:23" x14ac:dyDescent="0.25">
      <c r="A9" s="102" t="s">
        <v>15</v>
      </c>
      <c r="B9" s="93" t="s">
        <v>51</v>
      </c>
      <c r="C9" s="103"/>
      <c r="D9" s="95"/>
      <c r="E9" s="95"/>
      <c r="F9" s="95">
        <f>F11+F12+F13</f>
        <v>0</v>
      </c>
      <c r="G9" s="104">
        <f>G13</f>
        <v>11.972999999999999</v>
      </c>
      <c r="H9" s="103"/>
      <c r="I9" s="95"/>
      <c r="J9" s="95"/>
      <c r="K9" s="95">
        <f>K11+K12+K13</f>
        <v>0</v>
      </c>
      <c r="L9" s="105">
        <f>L13</f>
        <v>10.583999999999998</v>
      </c>
      <c r="M9" s="106"/>
      <c r="N9" s="101"/>
      <c r="O9" s="101"/>
      <c r="P9" s="101"/>
      <c r="Q9" s="107"/>
    </row>
    <row r="10" spans="1:23" x14ac:dyDescent="0.25">
      <c r="A10" s="87"/>
      <c r="B10" s="93" t="s">
        <v>17</v>
      </c>
      <c r="C10" s="103"/>
      <c r="D10" s="95"/>
      <c r="E10" s="95"/>
      <c r="F10" s="95"/>
      <c r="G10" s="97"/>
      <c r="H10" s="103"/>
      <c r="I10" s="95"/>
      <c r="J10" s="95"/>
      <c r="K10" s="95"/>
      <c r="L10" s="93"/>
      <c r="M10" s="106"/>
      <c r="N10" s="101"/>
      <c r="O10" s="101"/>
      <c r="P10" s="101"/>
      <c r="Q10" s="101"/>
    </row>
    <row r="11" spans="1:23" x14ac:dyDescent="0.25">
      <c r="A11" s="87"/>
      <c r="B11" s="93" t="s">
        <v>9</v>
      </c>
      <c r="C11" s="103"/>
      <c r="D11" s="95"/>
      <c r="E11" s="95"/>
      <c r="F11" s="95">
        <f>D21-D25</f>
        <v>0</v>
      </c>
      <c r="G11" s="97"/>
      <c r="H11" s="103"/>
      <c r="I11" s="95"/>
      <c r="J11" s="95"/>
      <c r="K11" s="95">
        <f>I21-I25</f>
        <v>0</v>
      </c>
      <c r="L11" s="93"/>
      <c r="M11" s="106"/>
      <c r="N11" s="101"/>
      <c r="O11" s="101"/>
      <c r="P11" s="101"/>
      <c r="Q11" s="101"/>
    </row>
    <row r="12" spans="1:23" x14ac:dyDescent="0.25">
      <c r="A12" s="87"/>
      <c r="B12" s="93" t="s">
        <v>10</v>
      </c>
      <c r="C12" s="103"/>
      <c r="D12" s="95"/>
      <c r="E12" s="95"/>
      <c r="F12" s="95"/>
      <c r="G12" s="97"/>
      <c r="H12" s="103"/>
      <c r="I12" s="95"/>
      <c r="J12" s="95"/>
      <c r="K12" s="95"/>
      <c r="L12" s="93"/>
      <c r="M12" s="106"/>
      <c r="N12" s="101"/>
      <c r="O12" s="101"/>
      <c r="P12" s="101"/>
      <c r="Q12" s="101"/>
    </row>
    <row r="13" spans="1:23" x14ac:dyDescent="0.25">
      <c r="A13" s="87"/>
      <c r="B13" s="93" t="s">
        <v>18</v>
      </c>
      <c r="C13" s="103"/>
      <c r="D13" s="95"/>
      <c r="E13" s="95"/>
      <c r="F13" s="81"/>
      <c r="G13" s="104">
        <f>F8-F17-F21</f>
        <v>11.972999999999999</v>
      </c>
      <c r="H13" s="103"/>
      <c r="I13" s="95"/>
      <c r="J13" s="95"/>
      <c r="K13" s="81"/>
      <c r="L13" s="105">
        <f>K8-K17-K21</f>
        <v>10.583999999999998</v>
      </c>
      <c r="M13" s="106"/>
      <c r="N13" s="101"/>
      <c r="O13" s="101"/>
      <c r="P13" s="81"/>
      <c r="Q13" s="107"/>
    </row>
    <row r="14" spans="1:23" x14ac:dyDescent="0.25">
      <c r="A14" s="87" t="s">
        <v>19</v>
      </c>
      <c r="B14" s="93" t="s">
        <v>52</v>
      </c>
      <c r="C14" s="103"/>
      <c r="D14" s="95"/>
      <c r="E14" s="95"/>
      <c r="F14" s="108"/>
      <c r="G14" s="97"/>
      <c r="H14" s="103"/>
      <c r="I14" s="95"/>
      <c r="J14" s="95"/>
      <c r="K14" s="108"/>
      <c r="L14" s="93"/>
      <c r="M14" s="106"/>
      <c r="N14" s="101"/>
      <c r="O14" s="101"/>
      <c r="P14" s="101"/>
      <c r="Q14" s="101"/>
    </row>
    <row r="15" spans="1:23" ht="30" customHeight="1" x14ac:dyDescent="0.25">
      <c r="A15" s="109" t="s">
        <v>21</v>
      </c>
      <c r="B15" s="110" t="s">
        <v>53</v>
      </c>
      <c r="C15" s="111">
        <f>SUM(D15:G15)</f>
        <v>17.474</v>
      </c>
      <c r="D15" s="108">
        <f>ROUND('[1]баланс эл.эн.'!I15/7.022,3)</f>
        <v>0</v>
      </c>
      <c r="E15" s="110"/>
      <c r="F15" s="112">
        <v>17.474</v>
      </c>
      <c r="G15" s="113"/>
      <c r="H15" s="111">
        <f>SUM(I15:L15)</f>
        <v>13.456</v>
      </c>
      <c r="I15" s="108">
        <f>ROUND('[1]баланс эл.эн.'!N15/7.022,3)</f>
        <v>0</v>
      </c>
      <c r="J15" s="110"/>
      <c r="K15" s="114">
        <v>13.456</v>
      </c>
      <c r="L15" s="115"/>
      <c r="M15" s="116">
        <f>K15-K27</f>
        <v>13.106</v>
      </c>
      <c r="N15" s="101"/>
      <c r="O15" s="101"/>
      <c r="P15" s="117"/>
      <c r="Q15" s="101"/>
      <c r="R15" s="118" t="e">
        <f>'[1]баланс эл.эн.'!P15/'[1]баланс мощности'!P15*1000</f>
        <v>#DIV/0!</v>
      </c>
      <c r="S15" s="81"/>
      <c r="T15" s="81"/>
      <c r="U15" s="81"/>
      <c r="V15" s="81"/>
      <c r="W15" s="81"/>
    </row>
    <row r="16" spans="1:23" ht="26.25" customHeight="1" x14ac:dyDescent="0.25">
      <c r="A16" s="87" t="s">
        <v>23</v>
      </c>
      <c r="B16" s="93" t="s">
        <v>54</v>
      </c>
      <c r="C16" s="94">
        <f>SUM(D16:G16)</f>
        <v>0.45</v>
      </c>
      <c r="D16" s="95"/>
      <c r="E16" s="95"/>
      <c r="F16" s="112">
        <v>0.45</v>
      </c>
      <c r="G16" s="97"/>
      <c r="H16" s="94">
        <f>SUM(I16:L16)</f>
        <v>0.41499999999999998</v>
      </c>
      <c r="I16" s="95"/>
      <c r="J16" s="95"/>
      <c r="K16" s="114">
        <v>0.41499999999999998</v>
      </c>
      <c r="L16" s="93"/>
      <c r="M16" s="116">
        <f>K16</f>
        <v>0.41499999999999998</v>
      </c>
      <c r="N16" s="101"/>
      <c r="O16" s="101"/>
      <c r="P16" s="117"/>
      <c r="Q16" s="101"/>
      <c r="R16" s="118" t="e">
        <f>'[1]баланс эл.эн.'!P16/'[1]баланс мощности'!P16*1000</f>
        <v>#DIV/0!</v>
      </c>
      <c r="S16" s="81"/>
      <c r="T16" s="119"/>
      <c r="U16" s="81"/>
      <c r="V16" s="81"/>
      <c r="W16" s="81"/>
    </row>
    <row r="17" spans="1:23" ht="27" customHeight="1" x14ac:dyDescent="0.25">
      <c r="A17" s="87" t="s">
        <v>25</v>
      </c>
      <c r="B17" s="93" t="s">
        <v>55</v>
      </c>
      <c r="C17" s="94">
        <f>SUM(D17:G17)</f>
        <v>2.82</v>
      </c>
      <c r="D17" s="95">
        <f>ROUND('[1]баланс эл.эн.'!I17/7.022,3)</f>
        <v>0</v>
      </c>
      <c r="E17" s="95"/>
      <c r="F17" s="95">
        <f>ROUND('[1]баланс эл.эн.'!F17/4.4245,3)</f>
        <v>0.92800000000000005</v>
      </c>
      <c r="G17" s="97">
        <f>ROUND('[1]баланс эл.эн.'!G17/4.9154,3)</f>
        <v>1.8919999999999999</v>
      </c>
      <c r="H17" s="98">
        <f>SUM(I17:L17)</f>
        <v>1.8820000000000001</v>
      </c>
      <c r="I17" s="95">
        <f>ROUND('[1]баланс эл.эн.'!N17/7.022,3)</f>
        <v>0</v>
      </c>
      <c r="J17" s="95"/>
      <c r="K17" s="120">
        <f>ROUND('[1]баланс эл.эн.'!P17/6.219,3)</f>
        <v>0.52400000000000002</v>
      </c>
      <c r="L17" s="121">
        <f>ROUND('[1]баланс эл.эн.'!Q17/6.24,3)</f>
        <v>1.3580000000000001</v>
      </c>
      <c r="M17" s="99">
        <v>1.8819999999999999</v>
      </c>
      <c r="N17" s="100">
        <f>'[1]баланс эл.эн.'!M17/'[1]баланс мощности'!H17*1000</f>
        <v>6235.9192348565357</v>
      </c>
      <c r="O17" s="101"/>
      <c r="P17" s="122"/>
      <c r="Q17" s="122"/>
      <c r="R17" s="118">
        <f>'[1]баланс эл.эн.'!M17/'[1]баланс мощности'!M17*1000</f>
        <v>6235.9192348565357</v>
      </c>
      <c r="S17" s="81"/>
      <c r="T17" s="119"/>
      <c r="U17" s="81"/>
      <c r="V17" s="81"/>
      <c r="W17" s="81"/>
    </row>
    <row r="18" spans="1:23" ht="26.25" customHeight="1" x14ac:dyDescent="0.25">
      <c r="A18" s="123"/>
      <c r="B18" s="110" t="s">
        <v>56</v>
      </c>
      <c r="C18" s="124">
        <f>ROUND(C17/C8*100,2)</f>
        <v>15.73</v>
      </c>
      <c r="D18" s="95"/>
      <c r="E18" s="95"/>
      <c r="F18" s="95">
        <f>ROUND(F17/F8*100,2)</f>
        <v>5.18</v>
      </c>
      <c r="G18" s="97">
        <f>ROUND(G17/G8*100,2)</f>
        <v>15.8</v>
      </c>
      <c r="H18" s="124">
        <f>ROUND(H17/H8*100,2)</f>
        <v>13.57</v>
      </c>
      <c r="I18" s="95"/>
      <c r="J18" s="95"/>
      <c r="K18" s="120">
        <f>ROUND(K17/K8*100,2)</f>
        <v>3.78</v>
      </c>
      <c r="L18" s="93">
        <f>ROUND(L17/L8*100,2)</f>
        <v>12.83</v>
      </c>
      <c r="M18" s="125"/>
      <c r="N18" s="101"/>
      <c r="O18" s="101"/>
      <c r="P18" s="122"/>
      <c r="Q18" s="101"/>
      <c r="S18" s="81"/>
      <c r="T18" s="119"/>
      <c r="U18" s="81"/>
      <c r="V18" s="81"/>
      <c r="W18" s="81"/>
    </row>
    <row r="19" spans="1:23" x14ac:dyDescent="0.25">
      <c r="A19" s="123" t="s">
        <v>28</v>
      </c>
      <c r="B19" s="115" t="s">
        <v>57</v>
      </c>
      <c r="C19" s="111"/>
      <c r="D19" s="108"/>
      <c r="E19" s="108"/>
      <c r="F19" s="108"/>
      <c r="G19" s="126"/>
      <c r="H19" s="111"/>
      <c r="I19" s="108"/>
      <c r="J19" s="108"/>
      <c r="K19" s="127"/>
      <c r="L19" s="110"/>
      <c r="M19" s="116"/>
      <c r="N19" s="101"/>
      <c r="O19" s="101"/>
      <c r="P19" s="122"/>
      <c r="Q19" s="101"/>
      <c r="S19" s="81"/>
      <c r="T19" s="119"/>
      <c r="U19" s="81"/>
      <c r="V19" s="81"/>
      <c r="W19" s="81"/>
    </row>
    <row r="20" spans="1:23" x14ac:dyDescent="0.25">
      <c r="A20" s="128"/>
      <c r="B20" s="129" t="s">
        <v>58</v>
      </c>
      <c r="C20" s="130"/>
      <c r="D20" s="131"/>
      <c r="E20" s="131"/>
      <c r="F20" s="131"/>
      <c r="G20" s="132"/>
      <c r="H20" s="130"/>
      <c r="I20" s="131"/>
      <c r="J20" s="131"/>
      <c r="K20" s="133"/>
      <c r="L20" s="134"/>
      <c r="M20" s="116"/>
      <c r="N20" s="101"/>
      <c r="O20" s="101"/>
      <c r="P20" s="122"/>
      <c r="Q20" s="101"/>
      <c r="S20" s="81"/>
      <c r="T20" s="119"/>
      <c r="U20" s="81"/>
      <c r="V20" s="81"/>
      <c r="W20" s="81"/>
    </row>
    <row r="21" spans="1:23" ht="26.25" customHeight="1" x14ac:dyDescent="0.25">
      <c r="A21" s="135" t="s">
        <v>30</v>
      </c>
      <c r="B21" s="134" t="s">
        <v>59</v>
      </c>
      <c r="C21" s="94">
        <f>C25+C27+C28+C29</f>
        <v>15.103999999999999</v>
      </c>
      <c r="D21" s="95">
        <f>D8-D17</f>
        <v>0</v>
      </c>
      <c r="E21" s="95"/>
      <c r="F21" s="96">
        <f>F25+F27+F28+F29</f>
        <v>5.0229999999999997</v>
      </c>
      <c r="G21" s="104">
        <f>G8-G17</f>
        <v>10.081</v>
      </c>
      <c r="H21" s="98">
        <f>H25+H27+H28+H29</f>
        <v>11.988999999999997</v>
      </c>
      <c r="I21" s="95">
        <f>I8-I17</f>
        <v>0</v>
      </c>
      <c r="J21" s="95"/>
      <c r="K21" s="136">
        <f>K25+K27+K28+K29</f>
        <v>2.7629999999999999</v>
      </c>
      <c r="L21" s="105">
        <f>L8-L17</f>
        <v>9.2259999999999973</v>
      </c>
      <c r="M21" s="99">
        <v>11.638999999999999</v>
      </c>
      <c r="N21" s="100">
        <f>'[1]баланс эл.эн.'!M20/'[1]баланс мощности'!H21*1000</f>
        <v>6250.5630160980918</v>
      </c>
      <c r="O21" s="101"/>
      <c r="P21" s="137"/>
      <c r="Q21" s="107"/>
      <c r="R21" s="118">
        <f>'[1]баланс эл.эн.'!M20/'[1]баланс мощности'!M21*1000</f>
        <v>6438.5256465332077</v>
      </c>
      <c r="S21" s="81"/>
      <c r="T21" s="119"/>
      <c r="U21" s="81"/>
      <c r="V21" s="81"/>
      <c r="W21" s="81"/>
    </row>
    <row r="22" spans="1:23" x14ac:dyDescent="0.25">
      <c r="A22" s="123"/>
      <c r="B22" s="110" t="s">
        <v>60</v>
      </c>
      <c r="C22" s="138"/>
      <c r="D22" s="139"/>
      <c r="E22" s="108"/>
      <c r="F22" s="108"/>
      <c r="G22" s="126"/>
      <c r="H22" s="138"/>
      <c r="I22" s="139"/>
      <c r="J22" s="108"/>
      <c r="K22" s="127"/>
      <c r="L22" s="110"/>
      <c r="M22" s="106"/>
      <c r="N22" s="101"/>
      <c r="O22" s="101"/>
      <c r="P22" s="122"/>
      <c r="Q22" s="101"/>
      <c r="S22" s="81"/>
      <c r="T22" s="81"/>
      <c r="U22" s="81"/>
      <c r="V22" s="81"/>
      <c r="W22" s="81"/>
    </row>
    <row r="23" spans="1:23" hidden="1" x14ac:dyDescent="0.25">
      <c r="A23" s="135"/>
      <c r="B23" s="140"/>
      <c r="C23" s="141"/>
      <c r="D23" s="142"/>
      <c r="E23" s="143"/>
      <c r="F23" s="143"/>
      <c r="G23" s="144"/>
      <c r="H23" s="141"/>
      <c r="I23" s="142"/>
      <c r="J23" s="143"/>
      <c r="K23" s="145"/>
      <c r="L23" s="140"/>
      <c r="M23" s="106"/>
      <c r="N23" s="101"/>
      <c r="O23" s="101"/>
      <c r="P23" s="122"/>
      <c r="Q23" s="101"/>
      <c r="S23" s="81"/>
      <c r="T23" s="81"/>
      <c r="U23" s="81"/>
      <c r="V23" s="81"/>
      <c r="W23" s="81"/>
    </row>
    <row r="24" spans="1:23" hidden="1" x14ac:dyDescent="0.25">
      <c r="A24" s="135"/>
      <c r="B24" s="140"/>
      <c r="C24" s="141"/>
      <c r="D24" s="142"/>
      <c r="E24" s="143"/>
      <c r="F24" s="143"/>
      <c r="G24" s="144"/>
      <c r="H24" s="141"/>
      <c r="I24" s="142"/>
      <c r="J24" s="143"/>
      <c r="K24" s="145"/>
      <c r="L24" s="140"/>
      <c r="M24" s="106"/>
      <c r="N24" s="101"/>
      <c r="O24" s="101"/>
      <c r="P24" s="122"/>
      <c r="Q24" s="101"/>
      <c r="S24" s="81"/>
      <c r="T24" s="81"/>
      <c r="U24" s="81"/>
      <c r="V24" s="81"/>
      <c r="W24" s="81"/>
    </row>
    <row r="25" spans="1:23" x14ac:dyDescent="0.25">
      <c r="A25" s="128" t="s">
        <v>32</v>
      </c>
      <c r="B25" s="53" t="s">
        <v>61</v>
      </c>
      <c r="C25" s="85">
        <f>SUM(D25:G25)</f>
        <v>13.204999999999998</v>
      </c>
      <c r="D25" s="146">
        <f>ROUND('[1]баланс эл.эн.'!I21/7.022,3)</f>
        <v>0</v>
      </c>
      <c r="E25" s="131"/>
      <c r="F25" s="147">
        <f>ROUND('[1]баланс эл.эн.'!F21/3.25,3)</f>
        <v>3.7320000000000002</v>
      </c>
      <c r="G25" s="148">
        <f>G21-G27-G28-G29</f>
        <v>9.472999999999999</v>
      </c>
      <c r="H25" s="85">
        <f>SUM(I25:L25)</f>
        <v>9.6229999999999976</v>
      </c>
      <c r="I25" s="146">
        <f>ROUND('[1]баланс эл.эн.'!N21/7.022,3)</f>
        <v>0</v>
      </c>
      <c r="J25" s="131"/>
      <c r="K25" s="149">
        <f>ROUND('[1]баланс эл.эн.'!P21/6.229,3)</f>
        <v>1.4019999999999999</v>
      </c>
      <c r="L25" s="150">
        <f>L21-L27-L28-L29</f>
        <v>8.2209999999999983</v>
      </c>
      <c r="M25" s="106">
        <f>H25</f>
        <v>9.6229999999999976</v>
      </c>
      <c r="N25" s="100">
        <f>'[1]баланс эл.эн.'!M21/'[1]баланс мощности'!H25*1000</f>
        <v>6239.4263743115471</v>
      </c>
      <c r="O25" s="101"/>
      <c r="P25" s="137"/>
      <c r="Q25" s="107"/>
      <c r="R25" s="118">
        <f>'[1]баланс эл.эн.'!M21/'[1]баланс мощности'!M25*1000</f>
        <v>6239.4263743115471</v>
      </c>
      <c r="S25" s="81"/>
      <c r="T25" s="81"/>
      <c r="U25" s="81"/>
      <c r="V25" s="81"/>
      <c r="W25" s="81"/>
    </row>
    <row r="26" spans="1:23" ht="21" hidden="1" customHeight="1" x14ac:dyDescent="0.25">
      <c r="A26" s="135"/>
      <c r="B26" s="110" t="s">
        <v>62</v>
      </c>
      <c r="C26" s="141"/>
      <c r="D26" s="108"/>
      <c r="E26" s="110"/>
      <c r="F26" s="108"/>
      <c r="G26" s="113"/>
      <c r="H26" s="141"/>
      <c r="I26" s="108"/>
      <c r="J26" s="110"/>
      <c r="K26" s="127"/>
      <c r="L26" s="115"/>
      <c r="M26" s="106"/>
      <c r="N26" s="101"/>
      <c r="O26" s="101"/>
      <c r="P26" s="122"/>
      <c r="Q26" s="101"/>
      <c r="S26" s="81"/>
      <c r="T26" s="81"/>
      <c r="U26" s="81"/>
      <c r="V26" s="81"/>
      <c r="W26" s="81"/>
    </row>
    <row r="27" spans="1:23" ht="33" customHeight="1" x14ac:dyDescent="0.25">
      <c r="A27" s="135" t="s">
        <v>37</v>
      </c>
      <c r="B27" s="54" t="s">
        <v>38</v>
      </c>
      <c r="C27" s="130">
        <f>SUM(D27:G27)</f>
        <v>0.46800000000000003</v>
      </c>
      <c r="D27" s="131"/>
      <c r="E27" s="134"/>
      <c r="F27" s="147">
        <f>ROUND('[1]баланс эл.эн.'!F25/4.9188,3)</f>
        <v>0.46800000000000003</v>
      </c>
      <c r="G27" s="151">
        <f>ROUND('[1]баланс эл.эн.'!G25/4.9188,3)</f>
        <v>0</v>
      </c>
      <c r="H27" s="130">
        <f>SUM(I27:L27)</f>
        <v>0.35</v>
      </c>
      <c r="I27" s="131"/>
      <c r="J27" s="134"/>
      <c r="K27" s="149">
        <v>0.35</v>
      </c>
      <c r="L27" s="129"/>
      <c r="M27" s="116"/>
      <c r="N27" s="100">
        <f>'[1]баланс эл.эн.'!M25/'[1]баланс мощности'!H27*1000</f>
        <v>6965.7142857142862</v>
      </c>
      <c r="O27" s="101"/>
      <c r="P27" s="117"/>
      <c r="Q27" s="101"/>
      <c r="R27" s="118" t="e">
        <f>'[1]баланс эл.эн.'!M25/'[1]баланс мощности'!M27*1000</f>
        <v>#DIV/0!</v>
      </c>
      <c r="S27" s="81"/>
      <c r="T27" s="81"/>
      <c r="U27" s="81"/>
      <c r="V27" s="81"/>
      <c r="W27" s="81"/>
    </row>
    <row r="28" spans="1:23" ht="26.25" customHeight="1" x14ac:dyDescent="0.25">
      <c r="A28" s="123" t="s">
        <v>39</v>
      </c>
      <c r="B28" s="152" t="s">
        <v>40</v>
      </c>
      <c r="C28" s="85">
        <f>SUM(D28:G28)</f>
        <v>1.2909999999999999</v>
      </c>
      <c r="D28" s="108"/>
      <c r="E28" s="108"/>
      <c r="F28" s="147">
        <f>ROUND('[1]баланс эл.эн.'!F26/4.9508,3)</f>
        <v>0.77300000000000002</v>
      </c>
      <c r="G28" s="151">
        <v>0.51800000000000002</v>
      </c>
      <c r="H28" s="130">
        <f>SUM(I28:L28)</f>
        <v>1.7570000000000001</v>
      </c>
      <c r="I28" s="108"/>
      <c r="J28" s="108"/>
      <c r="K28" s="143">
        <f>ROUND('[1]баланс эл.эн.'!P26/6.229,3)</f>
        <v>0.88800000000000001</v>
      </c>
      <c r="L28" s="140">
        <f>ROUND('[1]баланс эл.эн.'!Q26/6.1676,3)</f>
        <v>0.86899999999999999</v>
      </c>
      <c r="M28" s="116">
        <f>H28</f>
        <v>1.7570000000000001</v>
      </c>
      <c r="N28" s="100">
        <f>'[1]баланс эл.эн.'!M26/'[1]баланс мощности'!H28*1000</f>
        <v>6196.9265793966979</v>
      </c>
      <c r="O28" s="101"/>
      <c r="P28" s="153"/>
      <c r="Q28" s="154"/>
      <c r="R28" s="118">
        <f>'[1]баланс эл.эн.'!M26/'[1]баланс мощности'!M28*1000</f>
        <v>6196.9265793966979</v>
      </c>
      <c r="S28" s="81"/>
      <c r="T28" s="81"/>
      <c r="U28" s="81"/>
      <c r="V28" s="81"/>
      <c r="W28" s="81"/>
    </row>
    <row r="29" spans="1:23" ht="36.75" customHeight="1" thickBot="1" x14ac:dyDescent="0.3">
      <c r="A29" s="155" t="s">
        <v>41</v>
      </c>
      <c r="B29" s="61" t="s">
        <v>42</v>
      </c>
      <c r="C29" s="156">
        <f>SUM(D29:G29)</f>
        <v>0.14000000000000001</v>
      </c>
      <c r="D29" s="157"/>
      <c r="E29" s="157"/>
      <c r="F29" s="158">
        <v>0.05</v>
      </c>
      <c r="G29" s="159">
        <v>0.09</v>
      </c>
      <c r="H29" s="156">
        <f>SUM(I29:L29)</f>
        <v>0.25900000000000001</v>
      </c>
      <c r="I29" s="157"/>
      <c r="J29" s="157"/>
      <c r="K29" s="160">
        <v>0.123</v>
      </c>
      <c r="L29" s="161">
        <v>0.13600000000000001</v>
      </c>
      <c r="M29" s="162">
        <f>H29</f>
        <v>0.25900000000000001</v>
      </c>
      <c r="N29" s="100">
        <f>'[1]баланс эл.эн.'!M27/'[1]баланс мощности'!H29*1000</f>
        <v>6061.7760617760614</v>
      </c>
      <c r="O29" s="81"/>
      <c r="P29" s="163"/>
      <c r="Q29" s="164"/>
      <c r="R29" s="118">
        <f>'[1]баланс эл.эн.'!M27/'[1]баланс мощности'!M29*1000</f>
        <v>6061.7760617760614</v>
      </c>
      <c r="S29" s="81"/>
      <c r="T29" s="81"/>
      <c r="U29" s="81"/>
      <c r="V29" s="81"/>
      <c r="W29" s="81"/>
    </row>
    <row r="30" spans="1:23" x14ac:dyDescent="0.25">
      <c r="A30" s="165"/>
      <c r="B30" s="165"/>
      <c r="C30" s="165"/>
      <c r="D30" s="165"/>
      <c r="E30" s="165"/>
      <c r="F30" s="165"/>
      <c r="G30" s="165"/>
      <c r="M30" s="81"/>
      <c r="N30" s="81"/>
      <c r="O30" s="81"/>
      <c r="P30" s="81"/>
      <c r="Q30" s="81"/>
      <c r="S30" s="81"/>
      <c r="T30" s="81"/>
      <c r="U30" s="81"/>
      <c r="V30" s="81"/>
      <c r="W30" s="81"/>
    </row>
    <row r="31" spans="1:23" x14ac:dyDescent="0.25">
      <c r="A31" s="165"/>
      <c r="B31" s="165"/>
      <c r="C31" s="165"/>
      <c r="D31" s="165"/>
      <c r="E31" s="165"/>
      <c r="F31" s="165"/>
      <c r="G31" s="165"/>
      <c r="M31" s="81"/>
      <c r="N31" s="81"/>
      <c r="O31" s="81"/>
      <c r="P31" s="81"/>
      <c r="Q31" s="81"/>
      <c r="S31" s="81"/>
      <c r="T31" s="81"/>
      <c r="U31" s="81"/>
      <c r="V31" s="81"/>
      <c r="W31" s="81"/>
    </row>
    <row r="32" spans="1:23" ht="13.5" customHeight="1" x14ac:dyDescent="0.25">
      <c r="A32" s="165"/>
      <c r="B32" s="165"/>
      <c r="C32" s="165"/>
      <c r="D32" s="165"/>
      <c r="E32" s="165"/>
      <c r="F32" s="165"/>
      <c r="G32" s="165"/>
      <c r="S32" s="81"/>
      <c r="T32" s="81"/>
      <c r="U32" s="81"/>
      <c r="V32" s="81"/>
      <c r="W32" s="81"/>
    </row>
    <row r="33" spans="2:23" hidden="1" x14ac:dyDescent="0.25">
      <c r="S33" s="81"/>
      <c r="T33" s="81"/>
      <c r="U33" s="81"/>
      <c r="V33" s="81"/>
      <c r="W33" s="81"/>
    </row>
    <row r="34" spans="2:23" ht="15.75" hidden="1" x14ac:dyDescent="0.25">
      <c r="B34" s="69" t="s">
        <v>43</v>
      </c>
      <c r="C34" s="69"/>
      <c r="D34" s="69"/>
      <c r="E34" s="69"/>
      <c r="F34" s="69"/>
      <c r="G34" s="69"/>
      <c r="H34" s="166"/>
      <c r="I34" s="70" t="s">
        <v>44</v>
      </c>
      <c r="J34" s="166"/>
      <c r="K34" s="167"/>
      <c r="L34" s="167"/>
      <c r="M34" s="70"/>
      <c r="O34" s="70"/>
      <c r="P34" s="3"/>
      <c r="S34" s="81"/>
      <c r="T34" s="81"/>
      <c r="U34" s="81"/>
      <c r="V34" s="81"/>
      <c r="W34" s="81"/>
    </row>
    <row r="35" spans="2:23" x14ac:dyDescent="0.25">
      <c r="S35" s="81"/>
      <c r="T35" s="81"/>
      <c r="U35" s="81"/>
      <c r="V35" s="81"/>
      <c r="W35" s="81"/>
    </row>
    <row r="36" spans="2:23" x14ac:dyDescent="0.25">
      <c r="B36" s="71" t="s">
        <v>63</v>
      </c>
      <c r="C36" s="71"/>
      <c r="D36" s="71"/>
      <c r="E36" s="71"/>
      <c r="F36" s="71"/>
      <c r="G36" s="71"/>
      <c r="H36" s="71"/>
      <c r="I36" s="71"/>
      <c r="J36" s="73" t="s">
        <v>64</v>
      </c>
      <c r="K36" s="71"/>
      <c r="L36" s="71"/>
      <c r="M36" s="72"/>
      <c r="N36" s="72"/>
      <c r="O36" s="72"/>
      <c r="P36" s="73"/>
    </row>
  </sheetData>
  <mergeCells count="6">
    <mergeCell ref="A1:L1"/>
    <mergeCell ref="A2:L2"/>
    <mergeCell ref="C5:G5"/>
    <mergeCell ref="H5:L5"/>
    <mergeCell ref="T16:T21"/>
    <mergeCell ref="K34:L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Инна</cp:lastModifiedBy>
  <dcterms:created xsi:type="dcterms:W3CDTF">2019-09-11T06:53:03Z</dcterms:created>
  <dcterms:modified xsi:type="dcterms:W3CDTF">2019-09-11T06:55:53Z</dcterms:modified>
</cp:coreProperties>
</file>