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7610" windowHeight="12510" tabRatio="848" activeTab="0"/>
  </bookViews>
  <sheets>
    <sheet name="Лист1" sheetId="1" r:id="rId1"/>
    <sheet name="Лист2" sheetId="2" r:id="rId2"/>
    <sheet name="Прил.3 а" sheetId="3" r:id="rId3"/>
    <sheet name="Прил.3 б" sheetId="4" r:id="rId4"/>
    <sheet name="Лист3 в" sheetId="5" r:id="rId5"/>
    <sheet name="Прил.4" sheetId="6" r:id="rId6"/>
    <sheet name="Прил.5" sheetId="7" r:id="rId7"/>
    <sheet name="Прил.6" sheetId="8" r:id="rId8"/>
    <sheet name="Прил. 7" sheetId="9" r:id="rId9"/>
    <sheet name="Прил. 8" sheetId="10" r:id="rId10"/>
    <sheet name="Прил.9" sheetId="11" r:id="rId11"/>
  </sheets>
  <externalReferences>
    <externalReference r:id="rId14"/>
  </externalReferences>
  <definedNames>
    <definedName name="_xlnm.Print_Titles" localSheetId="8">'Прил. 7'!$7:$9</definedName>
    <definedName name="_xlnm.Print_Titles" localSheetId="9">'Прил. 8'!$10:$14</definedName>
    <definedName name="_xlnm.Print_Titles" localSheetId="6">'Прил.5'!$15:$17</definedName>
    <definedName name="_xlnm.Print_Titles" localSheetId="7">'Прил.6'!$7:$10</definedName>
  </definedNames>
  <calcPr fullCalcOnLoad="1"/>
</workbook>
</file>

<file path=xl/sharedStrings.xml><?xml version="1.0" encoding="utf-8"?>
<sst xmlns="http://schemas.openxmlformats.org/spreadsheetml/2006/main" count="431" uniqueCount="233">
  <si>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</si>
  <si>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</si>
  <si>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</si>
  <si>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</si>
  <si>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</si>
  <si>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</si>
  <si>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</si>
  <si>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</si>
  <si>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</si>
  <si>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</si>
  <si>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</si>
  <si>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</si>
  <si>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</si>
  <si>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</si>
  <si>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</si>
  <si>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</si>
  <si>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</si>
  <si>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</si>
  <si>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</si>
  <si>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</si>
  <si>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</t>
  </si>
  <si>
    <t>1.1.</t>
  </si>
  <si>
    <t>1.2.</t>
  </si>
  <si>
    <t>1.3.</t>
  </si>
  <si>
    <t>1.4.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</si>
  <si>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</si>
  <si>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</si>
  <si>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</si>
  <si>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</si>
  <si>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</si>
  <si>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</si>
  <si>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</si>
  <si>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</si>
  <si>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</si>
  <si>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6.</t>
  </si>
  <si>
    <t>(в ред. от 17 сентября 2015 г.)</t>
  </si>
  <si>
    <t>Прогнозные сведения о расходах за технологическое присоединение</t>
  </si>
  <si>
    <t xml:space="preserve">(наименование сетевой организации)                               </t>
  </si>
  <si>
    <t xml:space="preserve">на </t>
  </si>
  <si>
    <t>2016 год</t>
  </si>
  <si>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</si>
  <si>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</si>
  <si>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</si>
  <si>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</si>
  <si>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руб./кВт</t>
  </si>
  <si>
    <t>Наименование мероприятий</t>
  </si>
  <si>
    <t>Объем максимальной мощности, (кВт)</t>
  </si>
  <si>
    <r>
      <t>Итого  ( С</t>
    </r>
    <r>
      <rPr>
        <b/>
        <vertAlign val="subscript"/>
        <sz val="12"/>
        <rFont val="Arial Cyr"/>
        <family val="0"/>
      </rPr>
      <t>1</t>
    </r>
    <r>
      <rPr>
        <b/>
        <sz val="12"/>
        <rFont val="Arial Cyr"/>
        <family val="0"/>
      </rPr>
      <t xml:space="preserve"> ) :</t>
    </r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</si>
  <si>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</si>
  <si>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мили",</t>
  </si>
  <si>
    <t>Выполнение сетевой организацией мероприятий, связанных со строительством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</si>
  <si>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</si>
  <si>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</si>
  <si>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</si>
  <si>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</si>
  <si>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</si>
  <si>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</si>
  <si>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</si>
  <si>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</si>
  <si>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Начальник отдела планирования и тарифной политики</t>
  </si>
  <si>
    <t>И.С. Мурзо</t>
  </si>
  <si>
    <t>Приложение N 3</t>
  </si>
  <si>
    <t>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</si>
  <si>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</si>
  <si>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</si>
  <si>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</si>
  <si>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</si>
  <si>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пункте16 методических указаний по определению размера платы за технологическое присоединение к электрическим сетям, утвержденных ФСТ,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</si>
  <si>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</si>
  <si>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проверку сетевой организацией выполнения Заявителем ТУ</t>
  </si>
  <si>
    <t>Стандартизированная тарифная ставка на покрытие расходов на участие сетевой организации в осмотре должностным лицом Ростехнадзора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</si>
  <si>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 и включение коммутационного аппарата</t>
  </si>
  <si>
    <r>
      <t>С</t>
    </r>
    <r>
      <rPr>
        <vertAlign val="subscript"/>
        <sz val="10"/>
        <rFont val="Arial Cyr"/>
        <family val="0"/>
      </rPr>
      <t>1</t>
    </r>
  </si>
  <si>
    <r>
      <t>С</t>
    </r>
    <r>
      <rPr>
        <vertAlign val="subscript"/>
        <sz val="10"/>
        <rFont val="Arial Cyr"/>
        <family val="0"/>
      </rPr>
      <t>1.1</t>
    </r>
  </si>
  <si>
    <r>
      <t>С</t>
    </r>
    <r>
      <rPr>
        <vertAlign val="subscript"/>
        <sz val="10"/>
        <rFont val="Arial Cyr"/>
        <family val="0"/>
      </rPr>
      <t>1.2</t>
    </r>
  </si>
  <si>
    <r>
      <t>С</t>
    </r>
    <r>
      <rPr>
        <vertAlign val="subscript"/>
        <sz val="10"/>
        <rFont val="Arial Cyr"/>
        <family val="0"/>
      </rPr>
      <t>1.3</t>
    </r>
  </si>
  <si>
    <r>
      <t>С</t>
    </r>
    <r>
      <rPr>
        <vertAlign val="subscript"/>
        <sz val="10"/>
        <rFont val="Arial Cyr"/>
        <family val="0"/>
      </rPr>
      <t>1.4</t>
    </r>
  </si>
  <si>
    <t>Приложение N 4</t>
  </si>
  <si>
    <t xml:space="preserve">Расходы на мероприятия, осуществляемые при технологическом </t>
  </si>
  <si>
    <t>присоединении</t>
  </si>
  <si>
    <t>Распределение необходимой валовой выручки (рублей)</t>
  </si>
  <si>
    <t>Ставки для расчета платы по каждому мероприятию, (руб./кВт)           (без учета НДС)</t>
  </si>
  <si>
    <t>Стандартизированные тарифные ставки   (руб./кВт)</t>
  </si>
  <si>
    <t>Наименование стандартизированных тарифных ставок</t>
  </si>
  <si>
    <t>Единица измерения</t>
  </si>
  <si>
    <t>рублей/кВт</t>
  </si>
  <si>
    <t>по постоянной схеме</t>
  </si>
  <si>
    <t>по временной схеме</t>
  </si>
  <si>
    <t>к сетям ООО "Системы жизнеобеспечения РМ"</t>
  </si>
  <si>
    <t xml:space="preserve">Расчет необходимой валовой выручки </t>
  </si>
  <si>
    <t>ООО "Системы жизнеобеспечения РМ"</t>
  </si>
  <si>
    <t xml:space="preserve"> на технологическое присоединение</t>
  </si>
  <si>
    <t xml:space="preserve"> на 2016 год</t>
  </si>
  <si>
    <t>тыс. руб.</t>
  </si>
  <si>
    <t>№ п.п.</t>
  </si>
  <si>
    <t>Наименование показателя</t>
  </si>
  <si>
    <t>Утвержд. данные                      на 2015 год</t>
  </si>
  <si>
    <t>Ожидаемые данные                    за 2015 год</t>
  </si>
  <si>
    <t>Плановые показатели                   на 2016 год</t>
  </si>
  <si>
    <t>Количество технологических присоединений</t>
  </si>
  <si>
    <t>Расходы по выполнению мероприятий по технологическому присоединению, всего</t>
  </si>
  <si>
    <t>Вспомогательные материалы (ГСМ)</t>
  </si>
  <si>
    <t>Энергия на хозяйственные нужды</t>
  </si>
  <si>
    <t>Оплата труда ППП (без ЕСН)</t>
  </si>
  <si>
    <t>Отчисления на страховые взносы</t>
  </si>
  <si>
    <t>1.5.</t>
  </si>
  <si>
    <t>Прочие расходы, всего, в том числе:</t>
  </si>
  <si>
    <t>1.5.1.</t>
  </si>
  <si>
    <t xml:space="preserve">  работы и услуги производственного  характера</t>
  </si>
  <si>
    <t>1.5.1.1.</t>
  </si>
  <si>
    <t>производственно-технические услуги (аутсорсинг)</t>
  </si>
  <si>
    <t>1.5.1.2.</t>
  </si>
  <si>
    <t>транспортные услуги (аутсорсинг)</t>
  </si>
  <si>
    <t>1.5.2.</t>
  </si>
  <si>
    <t>-  налоги и сборы, уменьшающие налогооблагаемую базу на прибыль организаций, всего</t>
  </si>
  <si>
    <t>1.5.3.</t>
  </si>
  <si>
    <t xml:space="preserve">  - работы и услуги непроизводственного  характера, в т. ч.:</t>
  </si>
  <si>
    <t>1.5.3.1.</t>
  </si>
  <si>
    <t>услуги связи</t>
  </si>
  <si>
    <t>1.5.3.2.</t>
  </si>
  <si>
    <t>расходы на информационное обслуживание, консультационные и юридические услуги</t>
  </si>
  <si>
    <t>1.5.3.3.</t>
  </si>
  <si>
    <t>плата за аренду имущества</t>
  </si>
  <si>
    <t>1.5.3.4.</t>
  </si>
  <si>
    <t>другие прочие расходы, связанные с производством и реализацией</t>
  </si>
  <si>
    <t>1.5.3.5.</t>
  </si>
  <si>
    <t>Внереализационные расходы, всего:</t>
  </si>
  <si>
    <t>1.6.</t>
  </si>
  <si>
    <t xml:space="preserve">  - расходы на услуги банков</t>
  </si>
  <si>
    <t>1.6.1.</t>
  </si>
  <si>
    <t xml:space="preserve">  -  %  за пользование кредитом</t>
  </si>
  <si>
    <t>1.6.2.</t>
  </si>
  <si>
    <t xml:space="preserve">  - прочие обоснованные расходы</t>
  </si>
  <si>
    <t>1.6.3.</t>
  </si>
  <si>
    <t xml:space="preserve">  - денежные выплаты социального характера (по Соглашению социального партнерства)</t>
  </si>
  <si>
    <t>Расходы на строительство объектов электросетевого хозяйства - от существующих объектов электросетевого  хозяйства до присоединяемых энергопринимающих устройств и (или) объектов электроэнергетики</t>
  </si>
  <si>
    <t>Выпадающие доходы / экономия средств</t>
  </si>
  <si>
    <t>Приложение N 5</t>
  </si>
  <si>
    <t>2</t>
  </si>
  <si>
    <t>Приложение N 8</t>
  </si>
  <si>
    <t>ИНФОРМАЦИЯ</t>
  </si>
  <si>
    <t>об осуществлении технологического присоединения по договорам, заключенным за 9 месяцев 2015 года</t>
  </si>
  <si>
    <t>по сетям ООО "Системы жизнеобеспечения РМ"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</si>
  <si>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</si>
  <si>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</si>
  <si>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</si>
  <si>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</si>
  <si>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</si>
  <si>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</si>
  <si>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</si>
  <si>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</si>
  <si>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</si>
  <si>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</si>
  <si>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</si>
  <si>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</si>
  <si>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</si>
  <si>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</si>
  <si>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</si>
  <si>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</si>
  <si>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</si>
  <si>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Приложение N 6</t>
  </si>
  <si>
    <t xml:space="preserve">Фактические средние данные о присоединенных объемах максимальной </t>
  </si>
  <si>
    <t>мощности за 3 предыдущих года по каждому мероприятию</t>
  </si>
  <si>
    <t>Фактические расходы на строительство подстанций за 3 предыдущих года   (тыс. руб.)</t>
  </si>
  <si>
    <t>Объем мощности, введенной в основные фонды за 3 предыдущих года (кВт)</t>
  </si>
  <si>
    <t>Строительство пунктов секционирования (распределительных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</si>
  <si>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</si>
  <si>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</si>
  <si>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каждому мероприятию</t>
  </si>
  <si>
    <t>Приложение N 7</t>
  </si>
  <si>
    <t>Фактические средние данные о длине линий электропередачи и об объемах</t>
  </si>
  <si>
    <t>максимальной мощности построенных объектов за 3 предыдущих года по</t>
  </si>
  <si>
    <t>Расходы на строительство воздушных и кабельных линий электропередачи на i-м уровне напряжения, фактически построенных за последних 3 года (тыс. 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</si>
  <si>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</si>
  <si>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</si>
  <si>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</t>
  </si>
  <si>
    <t>35 кВ</t>
  </si>
  <si>
    <t>Строительство воздушных линий электропередачи</t>
  </si>
  <si>
    <t>Приложение N 9</t>
  </si>
  <si>
    <t>о поданных заявках на технологическое присоединение за 9 месяцев 2015 года</t>
  </si>
  <si>
    <t>2016</t>
  </si>
  <si>
    <t>Республика Мордовия, г. Саранск, ул. Большевистская, д. 81А</t>
  </si>
  <si>
    <t>1326218854</t>
  </si>
  <si>
    <t>132601001</t>
  </si>
  <si>
    <t>Серебряков Александр Александрович</t>
  </si>
  <si>
    <t>mce_ekonom@mail.ru</t>
  </si>
  <si>
    <t>8(8342)473208</t>
  </si>
  <si>
    <t>8(8432)473218</t>
  </si>
  <si>
    <t xml:space="preserve">           менее 8900 кВт  ООО "Системы жизнеобеспечения РМ"</t>
  </si>
  <si>
    <t xml:space="preserve">                            на   2016 год</t>
  </si>
  <si>
    <t>Стандартизированные тарифные ставки, определяющие величину платы</t>
  </si>
  <si>
    <t>за технологическое присоединение энергопринимающих устройств</t>
  </si>
  <si>
    <t>потребителей электрической энергии максимальной мощностью не более 150 кВт к электрическим сетям ООО "Системы жизнеобеспечения РМ" на 2016 год</t>
  </si>
  <si>
    <t>(руб. без НДС)</t>
  </si>
  <si>
    <t>Перечень стандартизированных тарифных ставок</t>
  </si>
  <si>
    <t>Обозначение</t>
  </si>
  <si>
    <t>Уровень напряжения</t>
  </si>
  <si>
    <t>Размер ставок</t>
  </si>
  <si>
    <t>Стандартизированная тарифная ставка на покрытие расходов на тех. присоединение энергопринимающих устройств потребителей по мероприятиям, не включающим в себя строительство объектов электросетевого хозяйства, в расчете на 1 кВт максимальной мощности (руб/кВтч)</t>
  </si>
  <si>
    <r>
      <t>С</t>
    </r>
    <r>
      <rPr>
        <b/>
        <vertAlign val="subscript"/>
        <sz val="12"/>
        <rFont val="Arial Cyr"/>
        <family val="0"/>
      </rPr>
      <t>1</t>
    </r>
    <r>
      <rPr>
        <b/>
        <vertAlign val="superscript"/>
        <sz val="12"/>
        <rFont val="Arial Cyr"/>
        <family val="0"/>
      </rPr>
      <t>(150кВт)</t>
    </r>
  </si>
  <si>
    <t>0,4 и ниже кВт; 6-10 кВ</t>
  </si>
  <si>
    <t>Стандартизированная тарифная ставка на покрытие расходов на строительство воздушных линий в расчете на 1 км линий (руб/км)</t>
  </si>
  <si>
    <r>
      <t>С</t>
    </r>
    <r>
      <rPr>
        <b/>
        <vertAlign val="subscript"/>
        <sz val="12"/>
        <rFont val="Arial Cyr"/>
        <family val="0"/>
      </rPr>
      <t xml:space="preserve">2 </t>
    </r>
    <r>
      <rPr>
        <b/>
        <vertAlign val="superscript"/>
        <sz val="12"/>
        <rFont val="Arial Cyr"/>
        <family val="0"/>
      </rPr>
      <t>(150кВт)</t>
    </r>
  </si>
  <si>
    <t>-</t>
  </si>
  <si>
    <r>
      <t>ВЛИ-0,4 кВ, СИП 2 3х35мм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+1х54,6мм</t>
    </r>
    <r>
      <rPr>
        <vertAlign val="superscript"/>
        <sz val="10"/>
        <rFont val="Arial Cyr"/>
        <family val="0"/>
      </rPr>
      <t>2</t>
    </r>
  </si>
  <si>
    <t>0,4 и ниже кВт</t>
  </si>
  <si>
    <r>
      <t>ВЛИ-0,4 кВ, СИП 2 3х50мм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+1х54,6мм</t>
    </r>
    <r>
      <rPr>
        <vertAlign val="superscript"/>
        <sz val="10"/>
        <rFont val="Arial Cyr"/>
        <family val="0"/>
      </rPr>
      <t>2</t>
    </r>
  </si>
  <si>
    <r>
      <t>ВЛИ-0,4 кВ, СИП 2 3х70мм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+1х70мм</t>
    </r>
    <r>
      <rPr>
        <vertAlign val="superscript"/>
        <sz val="10"/>
        <rFont val="Arial Cyr"/>
        <family val="0"/>
      </rPr>
      <t>2</t>
    </r>
  </si>
  <si>
    <r>
      <t>ВЛИ-0,4 кВ, СИП 2 3х95мм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+1х95мм</t>
    </r>
    <r>
      <rPr>
        <vertAlign val="superscript"/>
        <sz val="10"/>
        <rFont val="Arial Cyr"/>
        <family val="0"/>
      </rPr>
      <t>2</t>
    </r>
  </si>
  <si>
    <r>
      <t>ВЛИ-0,4 кВ, СИП 2 3х120мм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+1х95мм</t>
    </r>
    <r>
      <rPr>
        <vertAlign val="superscript"/>
        <sz val="10"/>
        <rFont val="Arial Cyr"/>
        <family val="0"/>
      </rPr>
      <t>2</t>
    </r>
  </si>
  <si>
    <r>
      <t>ВЛЗ-10 кВ, СИП 3 1х50мм</t>
    </r>
    <r>
      <rPr>
        <vertAlign val="superscript"/>
        <sz val="10"/>
        <rFont val="Arial Cyr"/>
        <family val="0"/>
      </rPr>
      <t>2</t>
    </r>
  </si>
  <si>
    <t>6-10 кВ</t>
  </si>
  <si>
    <t>7.</t>
  </si>
  <si>
    <r>
      <t>ВЛЗ-10 кВ, СИП 3 1х70мм</t>
    </r>
    <r>
      <rPr>
        <vertAlign val="superscript"/>
        <sz val="10"/>
        <rFont val="Arial Cyr"/>
        <family val="0"/>
      </rPr>
      <t>2</t>
    </r>
  </si>
  <si>
    <t>8.</t>
  </si>
  <si>
    <r>
      <t>ВЛЗ-10 кВ, СИП 3 1х95мм</t>
    </r>
    <r>
      <rPr>
        <vertAlign val="superscript"/>
        <sz val="10"/>
        <rFont val="Arial Cyr"/>
        <family val="0"/>
      </rPr>
      <t>2</t>
    </r>
  </si>
  <si>
    <t>9.</t>
  </si>
  <si>
    <r>
      <t>ВЛЗ-10 кВ, СИП 3 1х120мм</t>
    </r>
    <r>
      <rPr>
        <vertAlign val="superscript"/>
        <sz val="10"/>
        <rFont val="Arial Cyr"/>
        <family val="0"/>
      </rPr>
      <t>2</t>
    </r>
  </si>
  <si>
    <t>Стандартизированная тарифная ставка на покрытие расходов на строительство кабельных линий без прокола грунта в расчете на 1 км линий (руб/км)</t>
  </si>
  <si>
    <r>
      <t>С</t>
    </r>
    <r>
      <rPr>
        <b/>
        <vertAlign val="subscript"/>
        <sz val="12"/>
        <rFont val="Arial Cyr"/>
        <family val="0"/>
      </rPr>
      <t>3</t>
    </r>
    <r>
      <rPr>
        <b/>
        <vertAlign val="superscript"/>
        <sz val="12"/>
        <rFont val="Arial Cyr"/>
        <family val="0"/>
      </rPr>
      <t>(150кВт)</t>
    </r>
  </si>
  <si>
    <t>КЛ-0,4 кВ, ААБл-1  4х50мм2</t>
  </si>
  <si>
    <r>
      <t>С</t>
    </r>
    <r>
      <rPr>
        <b/>
        <vertAlign val="subscript"/>
        <sz val="12"/>
        <rFont val="Arial Cyr"/>
        <family val="0"/>
      </rPr>
      <t>4</t>
    </r>
  </si>
  <si>
    <t>Стандартизированная тарифная ставка на покрытие расходов на строительство подстанций, в расчете на 1 кВт (руб./кВт)</t>
  </si>
  <si>
    <r>
      <t>С</t>
    </r>
    <r>
      <rPr>
        <b/>
        <vertAlign val="subscript"/>
        <sz val="12"/>
        <rFont val="Arial Cyr"/>
        <family val="0"/>
      </rPr>
      <t xml:space="preserve">4 </t>
    </r>
    <r>
      <rPr>
        <b/>
        <vertAlign val="superscript"/>
        <sz val="12"/>
        <rFont val="Arial Cyr"/>
        <family val="0"/>
      </rPr>
      <t>(150кВт)</t>
    </r>
  </si>
  <si>
    <t>КТП 10/0,4 100 кВА</t>
  </si>
  <si>
    <t>КТП 10/0,4 160 кВА</t>
  </si>
  <si>
    <t>КТП 10/0,4 250 кВА</t>
  </si>
  <si>
    <t>КТП 10/0,4 400 кВА</t>
  </si>
  <si>
    <t>потребителей электрической энергии с максимальной мощностью более 150 кВт к электрическим сетям ООО "Системы жизнеобеспечения РМ" на 2016 год</t>
  </si>
  <si>
    <r>
      <t>С</t>
    </r>
    <r>
      <rPr>
        <b/>
        <vertAlign val="subscript"/>
        <sz val="12"/>
        <rFont val="Arial Cyr"/>
        <family val="0"/>
      </rPr>
      <t>1</t>
    </r>
  </si>
  <si>
    <r>
      <t>С</t>
    </r>
    <r>
      <rPr>
        <b/>
        <vertAlign val="subscript"/>
        <sz val="12"/>
        <rFont val="Arial Cyr"/>
        <family val="0"/>
      </rPr>
      <t>2</t>
    </r>
  </si>
  <si>
    <r>
      <t>С</t>
    </r>
    <r>
      <rPr>
        <b/>
        <vertAlign val="subscript"/>
        <sz val="12"/>
        <rFont val="Arial Cyr"/>
        <family val="0"/>
      </rPr>
      <t>3</t>
    </r>
  </si>
  <si>
    <r>
      <t>С</t>
    </r>
    <r>
      <rPr>
        <b/>
        <vertAlign val="subscript"/>
        <sz val="12"/>
        <rFont val="Arial Cyr"/>
        <family val="0"/>
      </rPr>
      <t>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</si>
</sst>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0"/>
    <numFmt numFmtId="180" formatCode="d/m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63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vertAlign val="subscript"/>
      <sz val="12"/>
      <name val="Arial Cyr"/>
      <family val="0"/>
    </font>
    <font>
      <b/>
      <sz val="11"/>
      <name val="Arial Black"/>
      <family val="2"/>
    </font>
    <font>
      <vertAlign val="subscript"/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10"/>
      <name val="Arial"/>
      <family val="2"/>
    </font>
    <font>
      <sz val="9"/>
      <name val="Times New Roman Cyr"/>
      <family val="1"/>
    </font>
    <font>
      <sz val="9"/>
      <name val="Arial Cyr"/>
      <family val="0"/>
    </font>
    <font>
      <sz val="12"/>
      <name val="Times New Roman CYR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vertAlign val="superscript"/>
      <sz val="12"/>
      <name val="Arial Cyr"/>
      <family val="0"/>
    </font>
    <font>
      <vertAlign val="superscript"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0" fontId="30" fillId="0" borderId="12" xfId="0" applyFont="1" applyBorder="1" applyAlignment="1">
      <alignment horizontal="justify" vertical="top" wrapText="1"/>
    </xf>
    <xf numFmtId="0" fontId="30" fillId="0" borderId="13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 wrapText="1"/>
    </xf>
    <xf numFmtId="0" fontId="5" fillId="0" borderId="0" xfId="53" applyFont="1" applyAlignment="1">
      <alignment horizontal="center" vertical="center" wrapText="1"/>
      <protection/>
    </xf>
    <xf numFmtId="0" fontId="19" fillId="0" borderId="0" xfId="53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center"/>
    </xf>
    <xf numFmtId="0" fontId="0" fillId="25" borderId="11" xfId="53" applyFont="1" applyFill="1" applyBorder="1" applyAlignment="1">
      <alignment horizontal="center" vertical="center"/>
      <protection/>
    </xf>
    <xf numFmtId="3" fontId="0" fillId="0" borderId="15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25" borderId="16" xfId="53" applyFont="1" applyFill="1" applyBorder="1" applyAlignment="1">
      <alignment horizontal="left" vertical="center"/>
      <protection/>
    </xf>
    <xf numFmtId="3" fontId="0" fillId="0" borderId="17" xfId="0" applyNumberFormat="1" applyFill="1" applyBorder="1" applyAlignment="1">
      <alignment horizontal="center" vertical="center"/>
    </xf>
    <xf numFmtId="0" fontId="22" fillId="0" borderId="18" xfId="53" applyFont="1" applyBorder="1" applyAlignment="1">
      <alignment horizontal="center" vertical="center"/>
      <protection/>
    </xf>
    <xf numFmtId="0" fontId="22" fillId="0" borderId="18" xfId="53" applyFont="1" applyBorder="1" applyAlignment="1">
      <alignment vertical="center" wrapText="1"/>
      <protection/>
    </xf>
    <xf numFmtId="4" fontId="22" fillId="0" borderId="17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/>
    </xf>
    <xf numFmtId="180" fontId="23" fillId="0" borderId="19" xfId="53" applyNumberFormat="1" applyFont="1" applyBorder="1" applyAlignment="1">
      <alignment horizontal="center" vertical="center"/>
      <protection/>
    </xf>
    <xf numFmtId="0" fontId="24" fillId="0" borderId="19" xfId="53" applyFont="1" applyBorder="1" applyAlignment="1">
      <alignment vertical="center" wrapText="1"/>
      <protection/>
    </xf>
    <xf numFmtId="4" fontId="25" fillId="0" borderId="15" xfId="0" applyNumberFormat="1" applyFont="1" applyFill="1" applyBorder="1" applyAlignment="1">
      <alignment horizontal="center" vertical="center"/>
    </xf>
    <xf numFmtId="180" fontId="24" fillId="0" borderId="19" xfId="53" applyNumberFormat="1" applyFont="1" applyBorder="1" applyAlignment="1">
      <alignment horizontal="center" vertical="center"/>
      <protection/>
    </xf>
    <xf numFmtId="4" fontId="12" fillId="0" borderId="0" xfId="0" applyNumberFormat="1" applyFont="1" applyAlignment="1">
      <alignment/>
    </xf>
    <xf numFmtId="49" fontId="24" fillId="0" borderId="19" xfId="53" applyNumberFormat="1" applyFont="1" applyBorder="1" applyAlignment="1">
      <alignment vertical="center" wrapText="1"/>
      <protection/>
    </xf>
    <xf numFmtId="0" fontId="23" fillId="0" borderId="19" xfId="53" applyFont="1" applyBorder="1" applyAlignment="1">
      <alignment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23" fillId="0" borderId="19" xfId="53" applyNumberFormat="1" applyFont="1" applyBorder="1" applyAlignment="1">
      <alignment vertical="center" wrapText="1"/>
      <protection/>
    </xf>
    <xf numFmtId="49" fontId="20" fillId="0" borderId="19" xfId="53" applyNumberFormat="1" applyFont="1" applyBorder="1" applyAlignment="1">
      <alignment vertical="center" wrapText="1"/>
      <protection/>
    </xf>
    <xf numFmtId="49" fontId="23" fillId="0" borderId="19" xfId="53" applyNumberFormat="1" applyFont="1" applyBorder="1" applyAlignment="1">
      <alignment vertical="center" wrapText="1"/>
      <protection/>
    </xf>
    <xf numFmtId="180" fontId="26" fillId="0" borderId="19" xfId="53" applyNumberFormat="1" applyFont="1" applyBorder="1" applyAlignment="1">
      <alignment horizontal="center" vertical="center"/>
      <protection/>
    </xf>
    <xf numFmtId="49" fontId="26" fillId="0" borderId="19" xfId="53" applyNumberFormat="1" applyFont="1" applyBorder="1" applyAlignment="1">
      <alignment vertical="center" wrapText="1"/>
      <protection/>
    </xf>
    <xf numFmtId="17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19" xfId="53" applyNumberFormat="1" applyFont="1" applyBorder="1" applyAlignment="1">
      <alignment vertical="center" wrapText="1"/>
      <protection/>
    </xf>
    <xf numFmtId="0" fontId="26" fillId="0" borderId="19" xfId="53" applyFont="1" applyBorder="1" applyAlignment="1">
      <alignment vertical="center" wrapText="1"/>
      <protection/>
    </xf>
    <xf numFmtId="0" fontId="24" fillId="0" borderId="19" xfId="53" applyFont="1" applyBorder="1" applyAlignment="1">
      <alignment vertical="center" wrapText="1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2" fillId="0" borderId="19" xfId="53" applyFont="1" applyBorder="1" applyAlignment="1">
      <alignment vertical="center" wrapText="1"/>
      <protection/>
    </xf>
    <xf numFmtId="0" fontId="28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20" fillId="0" borderId="0" xfId="53" applyFont="1" applyBorder="1" applyAlignment="1">
      <alignment vertical="center"/>
      <protection/>
    </xf>
    <xf numFmtId="0" fontId="20" fillId="0" borderId="0" xfId="53" applyFont="1" applyBorder="1" applyAlignment="1">
      <alignment horizontal="center" vertical="center"/>
      <protection/>
    </xf>
    <xf numFmtId="0" fontId="20" fillId="0" borderId="0" xfId="53" applyFont="1" applyBorder="1" applyAlignment="1">
      <alignment horizontal="left" vertical="center"/>
      <protection/>
    </xf>
    <xf numFmtId="0" fontId="20" fillId="0" borderId="0" xfId="53" applyFont="1" applyAlignment="1">
      <alignment vertical="center"/>
      <protection/>
    </xf>
    <xf numFmtId="49" fontId="22" fillId="0" borderId="19" xfId="53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3" xfId="0" applyFont="1" applyBorder="1" applyAlignment="1">
      <alignment vertical="top" wrapText="1"/>
    </xf>
    <xf numFmtId="0" fontId="30" fillId="0" borderId="23" xfId="0" applyFont="1" applyBorder="1" applyAlignment="1">
      <alignment horizontal="justify" vertical="top" wrapText="1"/>
    </xf>
    <xf numFmtId="0" fontId="30" fillId="0" borderId="24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top" wrapText="1"/>
    </xf>
    <xf numFmtId="0" fontId="30" fillId="0" borderId="25" xfId="0" applyFont="1" applyBorder="1" applyAlignment="1">
      <alignment horizontal="justify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vertical="top" wrapText="1"/>
    </xf>
    <xf numFmtId="0" fontId="30" fillId="0" borderId="28" xfId="0" applyFont="1" applyBorder="1" applyAlignment="1">
      <alignment horizontal="justify" vertical="top" wrapText="1"/>
    </xf>
    <xf numFmtId="0" fontId="30" fillId="0" borderId="29" xfId="0" applyFont="1" applyBorder="1" applyAlignment="1">
      <alignment horizontal="justify" vertical="top" wrapText="1"/>
    </xf>
    <xf numFmtId="0" fontId="30" fillId="0" borderId="3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1" fontId="30" fillId="0" borderId="10" xfId="0" applyNumberFormat="1" applyFont="1" applyBorder="1" applyAlignment="1">
      <alignment horizontal="justify" vertical="top" wrapText="1"/>
    </xf>
    <xf numFmtId="0" fontId="31" fillId="0" borderId="0" xfId="0" applyFont="1" applyAlignment="1">
      <alignment horizontal="left" vertical="center"/>
    </xf>
    <xf numFmtId="0" fontId="19" fillId="0" borderId="0" xfId="53" applyFont="1" applyBorder="1" applyAlignment="1">
      <alignment horizontal="left" vertical="center"/>
      <protection/>
    </xf>
    <xf numFmtId="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right"/>
    </xf>
    <xf numFmtId="0" fontId="20" fillId="0" borderId="18" xfId="53" applyFont="1" applyBorder="1" applyAlignment="1">
      <alignment horizontal="center" vertical="center"/>
      <protection/>
    </xf>
    <xf numFmtId="0" fontId="0" fillId="25" borderId="31" xfId="53" applyFont="1" applyFill="1" applyBorder="1" applyAlignment="1">
      <alignment horizontal="center" vertical="center"/>
      <protection/>
    </xf>
    <xf numFmtId="0" fontId="0" fillId="25" borderId="18" xfId="53" applyFont="1" applyFill="1" applyBorder="1" applyAlignment="1">
      <alignment horizontal="center" vertical="center"/>
      <protection/>
    </xf>
    <xf numFmtId="0" fontId="22" fillId="0" borderId="32" xfId="53" applyFont="1" applyBorder="1" applyAlignment="1">
      <alignment horizontal="center" vertical="center"/>
      <protection/>
    </xf>
    <xf numFmtId="0" fontId="22" fillId="0" borderId="32" xfId="0" applyNumberFormat="1" applyFont="1" applyBorder="1" applyAlignment="1">
      <alignment vertical="center" wrapText="1"/>
    </xf>
    <xf numFmtId="4" fontId="25" fillId="0" borderId="3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42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43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30" fillId="0" borderId="4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0" fontId="30" fillId="0" borderId="48" xfId="0" applyFont="1" applyBorder="1" applyAlignment="1">
      <alignment horizontal="justify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&#1080;%20&#1050;&#1072;&#1083;&#1100;&#1082;&#1091;&#1083;&#1103;&#1094;&#1080;&#1080;%20&#1085;&#1072;%20&#1058;&#1059;%20&#1057;&#1046;&#1054;%20&#1056;&#105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. ставки строит-во до 150 кВт"/>
      <sheetName val="Стандартиз. ставки"/>
      <sheetName val="Свод смет"/>
      <sheetName val="Приложение по стр-ву"/>
      <sheetName val="Лист2"/>
      <sheetName val="Лист1"/>
      <sheetName val="ТП 2015 9 мес."/>
      <sheetName val="заявки на ТП 2015 год"/>
      <sheetName val="Кол-во ТП факт 2015"/>
      <sheetName val="НВВ на одно ТП"/>
      <sheetName val="НВВ"/>
      <sheetName val="Расчет тарифа и выпад."/>
      <sheetName val="до 15"/>
      <sheetName val="от15 до 150"/>
      <sheetName val="CH II от 15 до150"/>
      <sheetName val="свыше 150"/>
      <sheetName val="Сводная"/>
      <sheetName val="Ставки"/>
      <sheetName val="вкл. в услугу по передаче"/>
      <sheetName val="факт 2014 года"/>
      <sheetName val="Расчет выпад."/>
      <sheetName val="трансп. услуги"/>
      <sheetName val="Сводная калькуляция"/>
      <sheetName val="Свод"/>
      <sheetName val="техусловия"/>
      <sheetName val="проверка выполнения техусловий"/>
      <sheetName val="техприсоединение"/>
      <sheetName val="км 2015"/>
      <sheetName val="время"/>
      <sheetName val="зарплата"/>
      <sheetName val="Амортизация"/>
      <sheetName val="Кол-во ТП"/>
    </sheetNames>
    <sheetDataSet>
      <sheetData sheetId="1">
        <row r="11">
          <cell r="E11">
            <v>252138.08</v>
          </cell>
        </row>
        <row r="12">
          <cell r="E12">
            <v>259654.04</v>
          </cell>
        </row>
        <row r="13">
          <cell r="E13">
            <v>279557.72</v>
          </cell>
        </row>
        <row r="14">
          <cell r="E14">
            <v>282657.58</v>
          </cell>
        </row>
        <row r="15">
          <cell r="E15">
            <v>315605.74</v>
          </cell>
        </row>
        <row r="16">
          <cell r="E16">
            <v>256407.87</v>
          </cell>
        </row>
        <row r="17">
          <cell r="E17">
            <v>263392.07</v>
          </cell>
        </row>
        <row r="18">
          <cell r="E18">
            <v>288349.47</v>
          </cell>
        </row>
        <row r="19">
          <cell r="E19">
            <v>308200.45</v>
          </cell>
        </row>
        <row r="22">
          <cell r="E22">
            <v>2142.3731</v>
          </cell>
        </row>
        <row r="23">
          <cell r="E23">
            <v>1366.4831875</v>
          </cell>
        </row>
        <row r="24">
          <cell r="E24">
            <v>900.9492400000001</v>
          </cell>
        </row>
        <row r="25">
          <cell r="E25">
            <v>590.5932750000001</v>
          </cell>
        </row>
      </sheetData>
      <sheetData sheetId="8">
        <row r="182">
          <cell r="D182">
            <v>168</v>
          </cell>
        </row>
        <row r="200">
          <cell r="D200">
            <v>234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0.12744</v>
          </cell>
          <cell r="D13">
            <v>0.11565072727272727</v>
          </cell>
          <cell r="E13">
            <v>0.12744</v>
          </cell>
        </row>
        <row r="14">
          <cell r="C14">
            <v>0.76345744</v>
          </cell>
          <cell r="D14">
            <v>0.80624</v>
          </cell>
          <cell r="E14">
            <v>0.8250599999999999</v>
          </cell>
        </row>
        <row r="15">
          <cell r="C15">
            <v>0.229037232</v>
          </cell>
          <cell r="D15">
            <v>0.23992</v>
          </cell>
          <cell r="E15">
            <v>0.24751799999999996</v>
          </cell>
        </row>
        <row r="18">
          <cell r="C18">
            <v>0.85820056</v>
          </cell>
          <cell r="D18">
            <v>1.0149759999999999</v>
          </cell>
          <cell r="E18">
            <v>1.03081</v>
          </cell>
        </row>
        <row r="19">
          <cell r="C19">
            <v>3.02964564</v>
          </cell>
          <cell r="D19">
            <v>3.02964564</v>
          </cell>
          <cell r="E19">
            <v>3.02965</v>
          </cell>
        </row>
        <row r="20">
          <cell r="C20">
            <v>0.00125</v>
          </cell>
          <cell r="D20">
            <v>0.00032</v>
          </cell>
          <cell r="E20">
            <v>0.00032</v>
          </cell>
        </row>
        <row r="22">
          <cell r="C22">
            <v>0.00116</v>
          </cell>
          <cell r="D22">
            <v>0.0024417272727272725</v>
          </cell>
          <cell r="E22">
            <v>0.0024417272727272725</v>
          </cell>
        </row>
        <row r="24">
          <cell r="C24">
            <v>0.00384</v>
          </cell>
          <cell r="D24">
            <v>0.011808636363636365</v>
          </cell>
          <cell r="E24">
            <v>0.006808636363636365</v>
          </cell>
        </row>
        <row r="25">
          <cell r="C25">
            <v>0.11782</v>
          </cell>
          <cell r="D25">
            <v>0.019361000000000003</v>
          </cell>
          <cell r="E25">
            <v>0.019361000000000003</v>
          </cell>
        </row>
        <row r="26">
          <cell r="C26">
            <v>0.47405</v>
          </cell>
          <cell r="D26">
            <v>0.71567</v>
          </cell>
          <cell r="E26">
            <v>0.7461306000000001</v>
          </cell>
        </row>
        <row r="27">
          <cell r="D27">
            <v>0.00964</v>
          </cell>
        </row>
        <row r="28">
          <cell r="C28">
            <v>0.00964</v>
          </cell>
          <cell r="D28">
            <v>0.00964</v>
          </cell>
          <cell r="E28">
            <v>0.00964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</sheetData>
      <sheetData sheetId="12">
        <row r="19">
          <cell r="C19">
            <v>503357.54</v>
          </cell>
          <cell r="D19">
            <v>1208</v>
          </cell>
        </row>
        <row r="27">
          <cell r="C27">
            <v>468923.98000000004</v>
          </cell>
          <cell r="D27">
            <v>1208</v>
          </cell>
        </row>
        <row r="29">
          <cell r="C29">
            <v>339522.54</v>
          </cell>
          <cell r="D29">
            <v>1208</v>
          </cell>
        </row>
      </sheetData>
      <sheetData sheetId="13">
        <row r="19">
          <cell r="C19">
            <v>27835.44</v>
          </cell>
          <cell r="D19">
            <v>456</v>
          </cell>
        </row>
        <row r="27">
          <cell r="C27">
            <v>25931.28</v>
          </cell>
          <cell r="D27">
            <v>456</v>
          </cell>
        </row>
        <row r="29">
          <cell r="C29">
            <v>18775.44</v>
          </cell>
          <cell r="D29">
            <v>456</v>
          </cell>
        </row>
      </sheetData>
      <sheetData sheetId="14">
        <row r="19">
          <cell r="C19">
            <v>11598.099999999999</v>
          </cell>
          <cell r="D19">
            <v>368</v>
          </cell>
        </row>
        <row r="27">
          <cell r="C27">
            <v>10804.7</v>
          </cell>
          <cell r="D27">
            <v>368</v>
          </cell>
        </row>
        <row r="29">
          <cell r="C29">
            <v>7823.099999999999</v>
          </cell>
          <cell r="D29">
            <v>368</v>
          </cell>
        </row>
      </sheetData>
      <sheetData sheetId="15">
        <row r="19">
          <cell r="C19">
            <v>0</v>
          </cell>
          <cell r="D19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0</v>
          </cell>
          <cell r="D29">
            <v>0</v>
          </cell>
        </row>
      </sheetData>
      <sheetData sheetId="16">
        <row r="18">
          <cell r="E18">
            <v>696.1500000000001</v>
          </cell>
        </row>
        <row r="19">
          <cell r="E19">
            <v>267.12</v>
          </cell>
        </row>
        <row r="27">
          <cell r="E27">
            <v>248.85</v>
          </cell>
        </row>
        <row r="29">
          <cell r="E29">
            <v>180.18</v>
          </cell>
        </row>
      </sheetData>
      <sheetData sheetId="17">
        <row r="18">
          <cell r="D18">
            <v>702.3000000000001</v>
          </cell>
        </row>
        <row r="21">
          <cell r="D21">
            <v>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ce_ekonom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S17" sqref="S17:DA1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35</v>
      </c>
    </row>
    <row r="10" spans="1:123" s="4" customFormat="1" ht="18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</row>
    <row r="11" spans="1:123" s="4" customFormat="1" ht="18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</row>
    <row r="12" spans="61:82" s="4" customFormat="1" ht="18.75">
      <c r="BI12" s="7" t="s">
        <v>5</v>
      </c>
      <c r="BK12" s="122" t="s">
        <v>180</v>
      </c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D12" s="5" t="s">
        <v>7</v>
      </c>
    </row>
    <row r="13" spans="63:80" s="6" customFormat="1" ht="10.5">
      <c r="BK13" s="120" t="s">
        <v>6</v>
      </c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6" spans="19:105" ht="15.75">
      <c r="S16" s="119" t="s">
        <v>90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</row>
    <row r="17" spans="19:105" s="6" customFormat="1" ht="10.5">
      <c r="S17" s="120" t="s">
        <v>8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</row>
    <row r="18" spans="19:105" ht="15.75"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B1:L28"/>
  <sheetViews>
    <sheetView zoomScalePageLayoutView="0" workbookViewId="0" topLeftCell="C7">
      <selection activeCell="J16" sqref="J16"/>
    </sheetView>
  </sheetViews>
  <sheetFormatPr defaultColWidth="9.00390625" defaultRowHeight="12.75"/>
  <cols>
    <col min="3" max="3" width="28.75390625" style="0" customWidth="1"/>
  </cols>
  <sheetData>
    <row r="1" ht="15.75">
      <c r="K1" s="81" t="s">
        <v>139</v>
      </c>
    </row>
    <row r="2" ht="15.75">
      <c r="K2" s="81" t="s">
        <v>41</v>
      </c>
    </row>
    <row r="3" ht="15.75">
      <c r="K3" s="81" t="s">
        <v>42</v>
      </c>
    </row>
    <row r="4" ht="15.75">
      <c r="K4" s="81" t="s">
        <v>43</v>
      </c>
    </row>
    <row r="7" ht="15.75">
      <c r="F7" s="82" t="s">
        <v>140</v>
      </c>
    </row>
    <row r="8" ht="15.75">
      <c r="F8" s="82" t="s">
        <v>141</v>
      </c>
    </row>
    <row r="9" ht="15.75">
      <c r="F9" s="82" t="s">
        <v>142</v>
      </c>
    </row>
    <row r="10" ht="13.5" thickBot="1"/>
    <row r="11" spans="2:12" ht="30" customHeight="1" thickBot="1">
      <c r="B11" s="175"/>
      <c r="C11" s="177" t="s">
        <v>143</v>
      </c>
      <c r="D11" s="171" t="s">
        <v>144</v>
      </c>
      <c r="E11" s="172"/>
      <c r="F11" s="173"/>
      <c r="G11" s="171" t="s">
        <v>145</v>
      </c>
      <c r="H11" s="172"/>
      <c r="I11" s="173"/>
      <c r="J11" s="171" t="s">
        <v>146</v>
      </c>
      <c r="K11" s="172"/>
      <c r="L11" s="173"/>
    </row>
    <row r="12" spans="2:12" ht="30.75" thickBot="1">
      <c r="B12" s="176"/>
      <c r="C12" s="178"/>
      <c r="D12" s="84" t="s">
        <v>147</v>
      </c>
      <c r="E12" s="84" t="s">
        <v>148</v>
      </c>
      <c r="F12" s="84" t="s">
        <v>149</v>
      </c>
      <c r="G12" s="84" t="s">
        <v>147</v>
      </c>
      <c r="H12" s="84" t="s">
        <v>148</v>
      </c>
      <c r="I12" s="84" t="s">
        <v>149</v>
      </c>
      <c r="J12" s="84" t="s">
        <v>147</v>
      </c>
      <c r="K12" s="84" t="s">
        <v>148</v>
      </c>
      <c r="L12" s="85" t="s">
        <v>149</v>
      </c>
    </row>
    <row r="13" spans="2:12" ht="29.25" customHeight="1">
      <c r="B13" s="174" t="s">
        <v>20</v>
      </c>
      <c r="C13" s="87" t="s">
        <v>150</v>
      </c>
      <c r="D13" s="88">
        <v>189</v>
      </c>
      <c r="E13" s="88">
        <v>0</v>
      </c>
      <c r="F13" s="88">
        <v>0</v>
      </c>
      <c r="G13" s="88">
        <v>1100</v>
      </c>
      <c r="H13" s="88">
        <v>0</v>
      </c>
      <c r="I13" s="88">
        <v>0</v>
      </c>
      <c r="J13" s="88">
        <v>88.09</v>
      </c>
      <c r="K13" s="88"/>
      <c r="L13" s="89"/>
    </row>
    <row r="14" spans="2:12" ht="15" customHeight="1">
      <c r="B14" s="169"/>
      <c r="C14" s="90" t="s">
        <v>151</v>
      </c>
      <c r="D14" s="91"/>
      <c r="E14" s="91"/>
      <c r="F14" s="91"/>
      <c r="G14" s="91"/>
      <c r="H14" s="91"/>
      <c r="I14" s="91"/>
      <c r="J14" s="91"/>
      <c r="K14" s="91"/>
      <c r="L14" s="92"/>
    </row>
    <row r="15" spans="2:12" ht="18" customHeight="1">
      <c r="B15" s="170"/>
      <c r="C15" s="90" t="s">
        <v>152</v>
      </c>
      <c r="D15" s="91">
        <f>D13</f>
        <v>189</v>
      </c>
      <c r="E15" s="91"/>
      <c r="F15" s="91"/>
      <c r="G15" s="91">
        <f>G13</f>
        <v>1100</v>
      </c>
      <c r="H15" s="91"/>
      <c r="I15" s="91"/>
      <c r="J15" s="91">
        <f>J13</f>
        <v>88.09</v>
      </c>
      <c r="K15" s="91"/>
      <c r="L15" s="92"/>
    </row>
    <row r="16" spans="2:12" ht="29.25" customHeight="1">
      <c r="B16" s="168" t="s">
        <v>25</v>
      </c>
      <c r="C16" s="90" t="s">
        <v>153</v>
      </c>
      <c r="D16" s="91">
        <v>11</v>
      </c>
      <c r="E16" s="91">
        <v>0</v>
      </c>
      <c r="F16" s="91">
        <v>0</v>
      </c>
      <c r="G16" s="91">
        <v>474</v>
      </c>
      <c r="H16" s="91">
        <v>0</v>
      </c>
      <c r="I16" s="91">
        <v>0</v>
      </c>
      <c r="J16" s="91">
        <v>177.97</v>
      </c>
      <c r="K16" s="91"/>
      <c r="L16" s="92"/>
    </row>
    <row r="17" spans="2:12" ht="21" customHeight="1">
      <c r="B17" s="169"/>
      <c r="C17" s="90" t="s">
        <v>151</v>
      </c>
      <c r="D17" s="91"/>
      <c r="E17" s="91"/>
      <c r="F17" s="91"/>
      <c r="G17" s="91"/>
      <c r="H17" s="91"/>
      <c r="I17" s="91"/>
      <c r="J17" s="91"/>
      <c r="K17" s="91"/>
      <c r="L17" s="92"/>
    </row>
    <row r="18" spans="2:12" ht="23.25" customHeight="1">
      <c r="B18" s="170"/>
      <c r="C18" s="90" t="s">
        <v>154</v>
      </c>
      <c r="D18" s="91">
        <v>0</v>
      </c>
      <c r="E18" s="91"/>
      <c r="F18" s="91"/>
      <c r="G18" s="91">
        <v>0</v>
      </c>
      <c r="H18" s="91"/>
      <c r="I18" s="91"/>
      <c r="J18" s="91">
        <v>0</v>
      </c>
      <c r="K18" s="91"/>
      <c r="L18" s="92"/>
    </row>
    <row r="19" spans="2:12" ht="36.75" customHeight="1">
      <c r="B19" s="168" t="s">
        <v>26</v>
      </c>
      <c r="C19" s="90" t="s">
        <v>155</v>
      </c>
      <c r="D19" s="91">
        <v>0</v>
      </c>
      <c r="E19" s="91"/>
      <c r="F19" s="91"/>
      <c r="G19" s="91">
        <v>0</v>
      </c>
      <c r="H19" s="91"/>
      <c r="I19" s="91"/>
      <c r="J19" s="91"/>
      <c r="K19" s="91"/>
      <c r="L19" s="92"/>
    </row>
    <row r="20" spans="2:12" ht="20.25" customHeight="1">
      <c r="B20" s="169"/>
      <c r="C20" s="90" t="s">
        <v>151</v>
      </c>
      <c r="D20" s="91"/>
      <c r="E20" s="91"/>
      <c r="F20" s="91"/>
      <c r="G20" s="91"/>
      <c r="H20" s="91"/>
      <c r="I20" s="91"/>
      <c r="J20" s="91"/>
      <c r="K20" s="91"/>
      <c r="L20" s="92"/>
    </row>
    <row r="21" spans="2:12" ht="36.75" customHeight="1">
      <c r="B21" s="170"/>
      <c r="C21" s="90" t="s">
        <v>156</v>
      </c>
      <c r="D21" s="91"/>
      <c r="E21" s="91"/>
      <c r="F21" s="91"/>
      <c r="G21" s="91"/>
      <c r="H21" s="91"/>
      <c r="I21" s="91"/>
      <c r="J21" s="91"/>
      <c r="K21" s="91"/>
      <c r="L21" s="92"/>
    </row>
    <row r="22" spans="2:12" ht="34.5" customHeight="1">
      <c r="B22" s="168" t="s">
        <v>32</v>
      </c>
      <c r="C22" s="90" t="s">
        <v>157</v>
      </c>
      <c r="D22" s="91">
        <v>0</v>
      </c>
      <c r="E22" s="91"/>
      <c r="F22" s="91"/>
      <c r="G22" s="91">
        <v>0</v>
      </c>
      <c r="H22" s="91"/>
      <c r="I22" s="91"/>
      <c r="J22" s="91">
        <v>0</v>
      </c>
      <c r="K22" s="91"/>
      <c r="L22" s="92"/>
    </row>
    <row r="23" spans="2:12" ht="20.25" customHeight="1">
      <c r="B23" s="169"/>
      <c r="C23" s="90" t="s">
        <v>151</v>
      </c>
      <c r="D23" s="91"/>
      <c r="E23" s="91"/>
      <c r="F23" s="91"/>
      <c r="G23" s="91"/>
      <c r="H23" s="91"/>
      <c r="I23" s="91"/>
      <c r="J23" s="91"/>
      <c r="K23" s="91"/>
      <c r="L23" s="92"/>
    </row>
    <row r="24" spans="2:12" ht="33.75" customHeight="1">
      <c r="B24" s="170"/>
      <c r="C24" s="90" t="s">
        <v>156</v>
      </c>
      <c r="D24" s="91"/>
      <c r="E24" s="91"/>
      <c r="F24" s="91"/>
      <c r="G24" s="91"/>
      <c r="H24" s="91"/>
      <c r="I24" s="91"/>
      <c r="J24" s="91"/>
      <c r="K24" s="91"/>
      <c r="L24" s="92"/>
    </row>
    <row r="25" spans="2:12" ht="26.25" customHeight="1">
      <c r="B25" s="168" t="s">
        <v>33</v>
      </c>
      <c r="C25" s="90" t="s">
        <v>158</v>
      </c>
      <c r="D25" s="91">
        <v>0</v>
      </c>
      <c r="E25" s="91"/>
      <c r="F25" s="91"/>
      <c r="G25" s="91">
        <v>0</v>
      </c>
      <c r="H25" s="91"/>
      <c r="I25" s="91"/>
      <c r="J25" s="91">
        <v>0</v>
      </c>
      <c r="K25" s="91"/>
      <c r="L25" s="92"/>
    </row>
    <row r="26" spans="2:12" ht="18" customHeight="1">
      <c r="B26" s="169"/>
      <c r="C26" s="90" t="s">
        <v>151</v>
      </c>
      <c r="D26" s="91"/>
      <c r="E26" s="91"/>
      <c r="F26" s="91"/>
      <c r="G26" s="91"/>
      <c r="H26" s="91"/>
      <c r="I26" s="91"/>
      <c r="J26" s="91"/>
      <c r="K26" s="91"/>
      <c r="L26" s="92"/>
    </row>
    <row r="27" spans="2:12" ht="37.5" customHeight="1">
      <c r="B27" s="170"/>
      <c r="C27" s="90" t="s">
        <v>156</v>
      </c>
      <c r="D27" s="91"/>
      <c r="E27" s="91"/>
      <c r="F27" s="91"/>
      <c r="G27" s="91"/>
      <c r="H27" s="91"/>
      <c r="I27" s="91"/>
      <c r="J27" s="91"/>
      <c r="K27" s="91"/>
      <c r="L27" s="92"/>
    </row>
    <row r="28" spans="2:12" ht="30.75" customHeight="1" thickBot="1">
      <c r="B28" s="94" t="s">
        <v>34</v>
      </c>
      <c r="C28" s="95" t="s">
        <v>159</v>
      </c>
      <c r="D28" s="96"/>
      <c r="E28" s="96"/>
      <c r="F28" s="96"/>
      <c r="G28" s="96"/>
      <c r="H28" s="96"/>
      <c r="I28" s="96"/>
      <c r="J28" s="96"/>
      <c r="K28" s="96"/>
      <c r="L28" s="97"/>
    </row>
  </sheetData>
  <sheetProtection/>
  <mergeCells count="10">
    <mergeCell ref="B16:B18"/>
    <mergeCell ref="B19:B21"/>
    <mergeCell ref="B22:B24"/>
    <mergeCell ref="B25:B27"/>
    <mergeCell ref="J11:L11"/>
    <mergeCell ref="B13:B15"/>
    <mergeCell ref="B11:B12"/>
    <mergeCell ref="C11:C12"/>
    <mergeCell ref="D11:F11"/>
    <mergeCell ref="G11:I11"/>
  </mergeCells>
  <printOptions horizontalCentered="1" verticalCentered="1"/>
  <pageMargins left="0.3937007874015748" right="0.3937007874015748" top="0.24" bottom="0.3937007874015748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J32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2.625" style="0" customWidth="1"/>
    <col min="3" max="3" width="28.75390625" style="0" customWidth="1"/>
  </cols>
  <sheetData>
    <row r="1" ht="15.75">
      <c r="I1" s="81" t="s">
        <v>178</v>
      </c>
    </row>
    <row r="2" ht="15.75">
      <c r="I2" s="81" t="s">
        <v>41</v>
      </c>
    </row>
    <row r="3" ht="15.75">
      <c r="I3" s="81" t="s">
        <v>42</v>
      </c>
    </row>
    <row r="4" ht="15.75">
      <c r="I4" s="81" t="s">
        <v>43</v>
      </c>
    </row>
    <row r="9" ht="15.75">
      <c r="D9" s="82" t="s">
        <v>140</v>
      </c>
    </row>
    <row r="10" spans="1:10" ht="12.75" customHeight="1">
      <c r="A10" s="179" t="s">
        <v>179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4:6" ht="15.75">
      <c r="D11" s="82" t="s">
        <v>142</v>
      </c>
      <c r="F11" s="82"/>
    </row>
    <row r="12" spans="4:6" ht="15.75">
      <c r="D12" s="82"/>
      <c r="F12" s="82"/>
    </row>
    <row r="13" spans="4:6" ht="15.75">
      <c r="D13" s="82"/>
      <c r="F13" s="82"/>
    </row>
    <row r="14" ht="13.5" thickBot="1"/>
    <row r="15" spans="2:9" ht="30" customHeight="1" thickBot="1">
      <c r="B15" s="175"/>
      <c r="C15" s="177" t="s">
        <v>143</v>
      </c>
      <c r="D15" s="171" t="s">
        <v>144</v>
      </c>
      <c r="E15" s="172"/>
      <c r="F15" s="173"/>
      <c r="G15" s="171" t="s">
        <v>145</v>
      </c>
      <c r="H15" s="172"/>
      <c r="I15" s="173"/>
    </row>
    <row r="16" spans="2:9" ht="30.75" thickBot="1">
      <c r="B16" s="176"/>
      <c r="C16" s="178"/>
      <c r="D16" s="84" t="s">
        <v>147</v>
      </c>
      <c r="E16" s="84" t="s">
        <v>148</v>
      </c>
      <c r="F16" s="84" t="s">
        <v>149</v>
      </c>
      <c r="G16" s="84" t="s">
        <v>147</v>
      </c>
      <c r="H16" s="84" t="s">
        <v>148</v>
      </c>
      <c r="I16" s="85" t="s">
        <v>149</v>
      </c>
    </row>
    <row r="17" spans="2:9" ht="29.25" customHeight="1">
      <c r="B17" s="174" t="s">
        <v>20</v>
      </c>
      <c r="C17" s="87" t="s">
        <v>150</v>
      </c>
      <c r="D17" s="88">
        <f>38+60+77</f>
        <v>175</v>
      </c>
      <c r="E17" s="88">
        <v>0</v>
      </c>
      <c r="F17" s="88">
        <v>0</v>
      </c>
      <c r="G17" s="88">
        <f>178+423+506</f>
        <v>1107</v>
      </c>
      <c r="H17" s="88">
        <v>0</v>
      </c>
      <c r="I17" s="89">
        <v>0</v>
      </c>
    </row>
    <row r="18" spans="2:9" ht="15" customHeight="1">
      <c r="B18" s="169"/>
      <c r="C18" s="90" t="s">
        <v>151</v>
      </c>
      <c r="D18" s="91"/>
      <c r="E18" s="91"/>
      <c r="F18" s="91"/>
      <c r="G18" s="91"/>
      <c r="H18" s="91"/>
      <c r="I18" s="92"/>
    </row>
    <row r="19" spans="2:9" ht="18" customHeight="1">
      <c r="B19" s="170"/>
      <c r="C19" s="90" t="s">
        <v>152</v>
      </c>
      <c r="D19" s="91">
        <f>D17</f>
        <v>175</v>
      </c>
      <c r="E19" s="91"/>
      <c r="F19" s="91"/>
      <c r="G19" s="91">
        <f>G17</f>
        <v>1107</v>
      </c>
      <c r="H19" s="91"/>
      <c r="I19" s="92"/>
    </row>
    <row r="20" spans="2:9" ht="29.25" customHeight="1">
      <c r="B20" s="168" t="s">
        <v>25</v>
      </c>
      <c r="C20" s="90" t="s">
        <v>153</v>
      </c>
      <c r="D20" s="91">
        <f>5+5+3</f>
        <v>13</v>
      </c>
      <c r="E20" s="91">
        <v>0</v>
      </c>
      <c r="F20" s="91">
        <v>0</v>
      </c>
      <c r="G20" s="100">
        <f>193.5+197+193</f>
        <v>583.5</v>
      </c>
      <c r="H20" s="91">
        <v>0</v>
      </c>
      <c r="I20" s="92">
        <v>0</v>
      </c>
    </row>
    <row r="21" spans="2:9" ht="21" customHeight="1">
      <c r="B21" s="169"/>
      <c r="C21" s="90" t="s">
        <v>151</v>
      </c>
      <c r="D21" s="91"/>
      <c r="E21" s="91"/>
      <c r="F21" s="91"/>
      <c r="G21" s="91"/>
      <c r="H21" s="91"/>
      <c r="I21" s="92"/>
    </row>
    <row r="22" spans="2:9" ht="23.25" customHeight="1">
      <c r="B22" s="170"/>
      <c r="C22" s="90" t="s">
        <v>154</v>
      </c>
      <c r="D22" s="91"/>
      <c r="E22" s="91"/>
      <c r="F22" s="91"/>
      <c r="G22" s="91"/>
      <c r="H22" s="91"/>
      <c r="I22" s="92"/>
    </row>
    <row r="23" spans="2:9" ht="36.75" customHeight="1">
      <c r="B23" s="168" t="s">
        <v>26</v>
      </c>
      <c r="C23" s="90" t="s">
        <v>155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2">
        <v>0</v>
      </c>
    </row>
    <row r="24" spans="2:9" ht="20.25" customHeight="1">
      <c r="B24" s="169"/>
      <c r="C24" s="90" t="s">
        <v>151</v>
      </c>
      <c r="D24" s="91"/>
      <c r="E24" s="91"/>
      <c r="F24" s="91"/>
      <c r="G24" s="91"/>
      <c r="H24" s="91"/>
      <c r="I24" s="92"/>
    </row>
    <row r="25" spans="2:9" ht="36.75" customHeight="1">
      <c r="B25" s="170"/>
      <c r="C25" s="90" t="s">
        <v>156</v>
      </c>
      <c r="D25" s="91"/>
      <c r="E25" s="91"/>
      <c r="F25" s="91"/>
      <c r="G25" s="91"/>
      <c r="H25" s="91"/>
      <c r="I25" s="92"/>
    </row>
    <row r="26" spans="2:9" ht="34.5" customHeight="1">
      <c r="B26" s="168" t="s">
        <v>32</v>
      </c>
      <c r="C26" s="90" t="s">
        <v>157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2">
        <v>0</v>
      </c>
    </row>
    <row r="27" spans="2:9" ht="20.25" customHeight="1">
      <c r="B27" s="169"/>
      <c r="C27" s="90" t="s">
        <v>151</v>
      </c>
      <c r="D27" s="91"/>
      <c r="E27" s="91"/>
      <c r="F27" s="91"/>
      <c r="G27" s="91"/>
      <c r="H27" s="91"/>
      <c r="I27" s="92"/>
    </row>
    <row r="28" spans="2:9" ht="33.75" customHeight="1">
      <c r="B28" s="170"/>
      <c r="C28" s="90" t="s">
        <v>156</v>
      </c>
      <c r="D28" s="91"/>
      <c r="E28" s="91"/>
      <c r="F28" s="91"/>
      <c r="G28" s="91"/>
      <c r="H28" s="91"/>
      <c r="I28" s="92"/>
    </row>
    <row r="29" spans="2:9" ht="26.25" customHeight="1">
      <c r="B29" s="168" t="s">
        <v>33</v>
      </c>
      <c r="C29" s="90" t="s">
        <v>158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2">
        <v>0</v>
      </c>
    </row>
    <row r="30" spans="2:9" ht="18" customHeight="1">
      <c r="B30" s="169"/>
      <c r="C30" s="90" t="s">
        <v>151</v>
      </c>
      <c r="D30" s="91"/>
      <c r="E30" s="91"/>
      <c r="F30" s="91"/>
      <c r="G30" s="91"/>
      <c r="H30" s="91"/>
      <c r="I30" s="92"/>
    </row>
    <row r="31" spans="2:9" ht="37.5" customHeight="1">
      <c r="B31" s="170"/>
      <c r="C31" s="90" t="s">
        <v>156</v>
      </c>
      <c r="D31" s="91"/>
      <c r="E31" s="91"/>
      <c r="F31" s="91"/>
      <c r="G31" s="91"/>
      <c r="H31" s="91"/>
      <c r="I31" s="92"/>
    </row>
    <row r="32" spans="2:9" ht="30.75" customHeight="1" thickBot="1">
      <c r="B32" s="94" t="s">
        <v>34</v>
      </c>
      <c r="C32" s="95" t="s">
        <v>159</v>
      </c>
      <c r="D32" s="96"/>
      <c r="E32" s="96"/>
      <c r="F32" s="96"/>
      <c r="G32" s="96"/>
      <c r="H32" s="96"/>
      <c r="I32" s="97"/>
    </row>
  </sheetData>
  <sheetProtection/>
  <mergeCells count="10">
    <mergeCell ref="B29:B31"/>
    <mergeCell ref="B17:B19"/>
    <mergeCell ref="B20:B22"/>
    <mergeCell ref="B23:B25"/>
    <mergeCell ref="B26:B28"/>
    <mergeCell ref="A10:J10"/>
    <mergeCell ref="B15:B16"/>
    <mergeCell ref="C15:C16"/>
    <mergeCell ref="D15:F15"/>
    <mergeCell ref="G15:I15"/>
  </mergeCells>
  <printOptions/>
  <pageMargins left="0.75" right="0.75" top="0.54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84:124" s="2" customFormat="1" ht="12.75"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2" t="s">
        <v>40</v>
      </c>
      <c r="DS1" s="3"/>
      <c r="DT1" s="3"/>
    </row>
    <row r="2" spans="84:124" s="2" customFormat="1" ht="12.75"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2" t="s">
        <v>41</v>
      </c>
      <c r="DT2" s="3"/>
    </row>
    <row r="3" spans="84:124" s="2" customFormat="1" ht="12.75"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2" t="s">
        <v>42</v>
      </c>
      <c r="DS3" s="3"/>
      <c r="DT3" s="3"/>
    </row>
    <row r="4" spans="84:122" ht="15.75"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2" t="s">
        <v>43</v>
      </c>
    </row>
    <row r="6" spans="1:123" s="9" customFormat="1" ht="18.75">
      <c r="A6" s="123" t="s">
        <v>36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</row>
    <row r="7" spans="29:107" ht="15.75">
      <c r="AC7" s="119" t="s">
        <v>90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W7" s="1" t="s">
        <v>38</v>
      </c>
      <c r="DC7" s="1" t="s">
        <v>39</v>
      </c>
    </row>
    <row r="8" spans="27:104" ht="15.75">
      <c r="AA8" s="124" t="s">
        <v>37</v>
      </c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</row>
    <row r="10" spans="1:123" ht="15.75">
      <c r="A10" s="10" t="s">
        <v>10</v>
      </c>
      <c r="U10" s="124" t="s">
        <v>90</v>
      </c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</row>
    <row r="12" spans="1:123" ht="15.75">
      <c r="A12" s="10" t="s">
        <v>11</v>
      </c>
      <c r="Z12" s="124" t="s">
        <v>90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</row>
    <row r="14" spans="1:123" ht="15.75">
      <c r="A14" s="10" t="s">
        <v>12</v>
      </c>
      <c r="R14" s="124" t="s">
        <v>181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</row>
    <row r="16" spans="1:123" ht="15.75">
      <c r="A16" s="10" t="s">
        <v>13</v>
      </c>
      <c r="R16" s="124" t="s">
        <v>181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8" spans="1:123" ht="15.75">
      <c r="A18" s="10" t="s">
        <v>14</v>
      </c>
      <c r="F18" s="125" t="s">
        <v>182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15</v>
      </c>
      <c r="F20" s="125" t="s">
        <v>183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16</v>
      </c>
      <c r="T22" s="124" t="s">
        <v>184</v>
      </c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4" spans="1:123" ht="15.75">
      <c r="A24" s="10" t="s">
        <v>17</v>
      </c>
      <c r="X24" s="126" t="s">
        <v>185</v>
      </c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18</v>
      </c>
      <c r="T26" s="125" t="s">
        <v>186</v>
      </c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19</v>
      </c>
      <c r="F28" s="125" t="s">
        <v>187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3">
    <mergeCell ref="R16:DS16"/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AC7:CT7"/>
    <mergeCell ref="AA8:CZ8"/>
  </mergeCells>
  <hyperlinks>
    <hyperlink ref="X24" r:id="rId1" display="mce_ekonom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30"/>
  <sheetViews>
    <sheetView zoomScalePageLayoutView="0" workbookViewId="0" topLeftCell="A13">
      <selection activeCell="E20" sqref="E20"/>
    </sheetView>
  </sheetViews>
  <sheetFormatPr defaultColWidth="9.00390625" defaultRowHeight="12.75"/>
  <cols>
    <col min="1" max="1" width="9.125" style="13" customWidth="1"/>
    <col min="2" max="2" width="38.00390625" style="0" customWidth="1"/>
    <col min="3" max="3" width="18.625" style="0" customWidth="1"/>
    <col min="4" max="4" width="15.875" style="0" customWidth="1"/>
    <col min="5" max="5" width="15.00390625" style="0" customWidth="1"/>
  </cols>
  <sheetData>
    <row r="1" ht="12.75">
      <c r="E1" s="15" t="s">
        <v>61</v>
      </c>
    </row>
    <row r="2" spans="1:5" ht="14.25">
      <c r="A2" s="14"/>
      <c r="E2" s="15" t="s">
        <v>41</v>
      </c>
    </row>
    <row r="3" spans="1:5" ht="14.25">
      <c r="A3" s="14"/>
      <c r="E3" s="15" t="s">
        <v>42</v>
      </c>
    </row>
    <row r="4" spans="1:5" ht="14.25">
      <c r="A4" s="14"/>
      <c r="E4" s="15" t="s">
        <v>43</v>
      </c>
    </row>
    <row r="5" ht="20.25" customHeight="1">
      <c r="A5" s="14"/>
    </row>
    <row r="6" ht="21" customHeight="1">
      <c r="A6" s="14"/>
    </row>
    <row r="7" spans="1:5" ht="18.75">
      <c r="A7" s="127" t="s">
        <v>62</v>
      </c>
      <c r="B7" s="127"/>
      <c r="C7" s="127"/>
      <c r="D7" s="127"/>
      <c r="E7" s="127"/>
    </row>
    <row r="8" spans="1:5" ht="20.25" customHeight="1">
      <c r="A8" s="127" t="s">
        <v>63</v>
      </c>
      <c r="B8" s="127"/>
      <c r="C8" s="127"/>
      <c r="D8" s="127"/>
      <c r="E8" s="127"/>
    </row>
    <row r="9" spans="1:5" ht="18.75">
      <c r="A9" s="127" t="s">
        <v>64</v>
      </c>
      <c r="B9" s="127"/>
      <c r="C9" s="127"/>
      <c r="D9" s="127"/>
      <c r="E9" s="127"/>
    </row>
    <row r="10" spans="1:5" ht="21" customHeight="1">
      <c r="A10" s="130" t="s">
        <v>65</v>
      </c>
      <c r="B10" s="130"/>
      <c r="C10" s="130"/>
      <c r="D10" s="130"/>
      <c r="E10" s="130"/>
    </row>
    <row r="11" spans="1:5" ht="18.75">
      <c r="A11" s="127" t="s">
        <v>188</v>
      </c>
      <c r="B11" s="127"/>
      <c r="C11" s="127"/>
      <c r="D11" s="127"/>
      <c r="E11" s="127"/>
    </row>
    <row r="12" spans="1:5" ht="12.75">
      <c r="A12" s="128" t="s">
        <v>66</v>
      </c>
      <c r="B12" s="128"/>
      <c r="C12" s="128"/>
      <c r="D12" s="128"/>
      <c r="E12" s="128"/>
    </row>
    <row r="13" spans="1:5" ht="15.75">
      <c r="A13" s="129" t="s">
        <v>189</v>
      </c>
      <c r="B13" s="129"/>
      <c r="C13" s="129"/>
      <c r="D13" s="129"/>
      <c r="E13" s="129"/>
    </row>
    <row r="14" ht="12.75">
      <c r="E14" s="15"/>
    </row>
    <row r="15" ht="12.75">
      <c r="E15" s="15"/>
    </row>
    <row r="16" spans="1:5" ht="91.5" customHeight="1">
      <c r="A16" s="135"/>
      <c r="B16" s="133" t="s">
        <v>83</v>
      </c>
      <c r="C16" s="133" t="s">
        <v>84</v>
      </c>
      <c r="D16" s="131" t="s">
        <v>82</v>
      </c>
      <c r="E16" s="132"/>
    </row>
    <row r="17" spans="1:5" ht="41.25" customHeight="1">
      <c r="A17" s="136"/>
      <c r="B17" s="134"/>
      <c r="C17" s="134"/>
      <c r="D17" s="16" t="s">
        <v>86</v>
      </c>
      <c r="E17" s="16" t="s">
        <v>87</v>
      </c>
    </row>
    <row r="18" spans="1:5" ht="185.25" customHeight="1">
      <c r="A18" s="17" t="s">
        <v>72</v>
      </c>
      <c r="B18" s="30" t="s">
        <v>67</v>
      </c>
      <c r="C18" s="32" t="s">
        <v>85</v>
      </c>
      <c r="D18" s="33">
        <f>E18</f>
        <v>702.3000000000001</v>
      </c>
      <c r="E18" s="33">
        <f>'[1]Сводная'!$E$18+E21</f>
        <v>702.3000000000001</v>
      </c>
    </row>
    <row r="19" spans="1:5" ht="57.75" customHeight="1">
      <c r="A19" s="17" t="s">
        <v>73</v>
      </c>
      <c r="B19" s="26" t="s">
        <v>68</v>
      </c>
      <c r="C19" s="32" t="s">
        <v>85</v>
      </c>
      <c r="D19" s="33">
        <f>E19</f>
        <v>267.12</v>
      </c>
      <c r="E19" s="33">
        <f>'[1]Сводная'!$E$19</f>
        <v>267.12</v>
      </c>
    </row>
    <row r="20" spans="1:5" ht="43.5" customHeight="1">
      <c r="A20" s="17" t="s">
        <v>74</v>
      </c>
      <c r="B20" s="26" t="s">
        <v>69</v>
      </c>
      <c r="C20" s="32" t="s">
        <v>85</v>
      </c>
      <c r="D20" s="33">
        <f>E20</f>
        <v>248.85</v>
      </c>
      <c r="E20" s="33">
        <f>'[1]Сводная'!$E$27</f>
        <v>248.85</v>
      </c>
    </row>
    <row r="21" spans="1:5" ht="70.5" customHeight="1">
      <c r="A21" s="17" t="s">
        <v>75</v>
      </c>
      <c r="B21" s="26" t="s">
        <v>70</v>
      </c>
      <c r="C21" s="32" t="s">
        <v>85</v>
      </c>
      <c r="D21" s="33">
        <f>E21</f>
        <v>6.15</v>
      </c>
      <c r="E21" s="33">
        <v>6.15</v>
      </c>
    </row>
    <row r="22" spans="1:5" ht="76.5">
      <c r="A22" s="17" t="s">
        <v>76</v>
      </c>
      <c r="B22" s="26" t="s">
        <v>71</v>
      </c>
      <c r="C22" s="32" t="s">
        <v>85</v>
      </c>
      <c r="D22" s="33">
        <f>E22</f>
        <v>180.18</v>
      </c>
      <c r="E22" s="33">
        <f>'[1]Сводная'!$E$29</f>
        <v>180.18</v>
      </c>
    </row>
    <row r="23" ht="41.25" customHeight="1"/>
    <row r="29" ht="12.75">
      <c r="A29" s="27"/>
    </row>
    <row r="30" spans="1:5" ht="14.25">
      <c r="A30" s="28" t="s">
        <v>59</v>
      </c>
      <c r="B30" s="29"/>
      <c r="C30" s="29"/>
      <c r="D30" s="29"/>
      <c r="E30" s="14" t="s">
        <v>60</v>
      </c>
    </row>
  </sheetData>
  <sheetProtection/>
  <mergeCells count="11">
    <mergeCell ref="D16:E16"/>
    <mergeCell ref="C16:C17"/>
    <mergeCell ref="B16:B17"/>
    <mergeCell ref="A16:A17"/>
    <mergeCell ref="A7:E7"/>
    <mergeCell ref="A8:E8"/>
    <mergeCell ref="A12:E12"/>
    <mergeCell ref="A13:E13"/>
    <mergeCell ref="A9:E9"/>
    <mergeCell ref="A10:E10"/>
    <mergeCell ref="A11:E11"/>
  </mergeCells>
  <printOptions/>
  <pageMargins left="0.96" right="0.7874015748031497" top="0.47" bottom="0.6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E3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125" style="0" customWidth="1"/>
    <col min="2" max="2" width="38.125" style="0" customWidth="1"/>
    <col min="3" max="3" width="16.125" style="0" customWidth="1"/>
    <col min="4" max="4" width="14.75390625" style="0" customWidth="1"/>
    <col min="5" max="5" width="13.75390625" style="0" customWidth="1"/>
  </cols>
  <sheetData>
    <row r="2" spans="1:5" ht="15">
      <c r="A2" s="143" t="s">
        <v>190</v>
      </c>
      <c r="B2" s="143"/>
      <c r="C2" s="143"/>
      <c r="D2" s="143"/>
      <c r="E2" s="143"/>
    </row>
    <row r="3" spans="1:5" ht="15">
      <c r="A3" s="143" t="s">
        <v>191</v>
      </c>
      <c r="B3" s="143"/>
      <c r="C3" s="143"/>
      <c r="D3" s="143"/>
      <c r="E3" s="143"/>
    </row>
    <row r="4" spans="1:5" ht="32.25" customHeight="1">
      <c r="A4" s="144" t="s">
        <v>192</v>
      </c>
      <c r="B4" s="144"/>
      <c r="C4" s="144"/>
      <c r="D4" s="144"/>
      <c r="E4" s="144"/>
    </row>
    <row r="6" ht="17.25" customHeight="1">
      <c r="E6" s="15" t="s">
        <v>193</v>
      </c>
    </row>
    <row r="7" spans="1:5" ht="23.25" customHeight="1">
      <c r="A7" s="139" t="s">
        <v>194</v>
      </c>
      <c r="B7" s="139"/>
      <c r="C7" s="135" t="s">
        <v>195</v>
      </c>
      <c r="D7" s="145" t="s">
        <v>196</v>
      </c>
      <c r="E7" s="147" t="s">
        <v>197</v>
      </c>
    </row>
    <row r="8" spans="1:5" ht="17.25" customHeight="1">
      <c r="A8" s="139"/>
      <c r="B8" s="139"/>
      <c r="C8" s="136"/>
      <c r="D8" s="146"/>
      <c r="E8" s="147"/>
    </row>
    <row r="9" spans="1:5" ht="98.25" customHeight="1">
      <c r="A9" s="139" t="s">
        <v>198</v>
      </c>
      <c r="B9" s="139"/>
      <c r="C9" s="111" t="s">
        <v>199</v>
      </c>
      <c r="D9" s="112" t="s">
        <v>200</v>
      </c>
      <c r="E9" s="113">
        <f>'[1]Ставки'!D18-'[1]Ставки'!D21</f>
        <v>696.1500000000001</v>
      </c>
    </row>
    <row r="10" spans="1:5" ht="54.75" customHeight="1">
      <c r="A10" s="139" t="s">
        <v>201</v>
      </c>
      <c r="B10" s="139"/>
      <c r="C10" s="111" t="s">
        <v>202</v>
      </c>
      <c r="D10" s="114" t="s">
        <v>203</v>
      </c>
      <c r="E10" s="114" t="s">
        <v>203</v>
      </c>
    </row>
    <row r="11" spans="1:5" ht="20.25">
      <c r="A11" s="18" t="s">
        <v>20</v>
      </c>
      <c r="B11" s="115" t="s">
        <v>204</v>
      </c>
      <c r="C11" s="111" t="s">
        <v>202</v>
      </c>
      <c r="D11" s="39" t="s">
        <v>205</v>
      </c>
      <c r="E11" s="116">
        <f>'[1]Стандартиз. ставки'!E11*0.5</f>
        <v>126069.04</v>
      </c>
    </row>
    <row r="12" spans="1:5" ht="20.25">
      <c r="A12" s="18" t="s">
        <v>25</v>
      </c>
      <c r="B12" s="115" t="s">
        <v>206</v>
      </c>
      <c r="C12" s="111" t="s">
        <v>202</v>
      </c>
      <c r="D12" s="18" t="s">
        <v>205</v>
      </c>
      <c r="E12" s="116">
        <f>'[1]Стандартиз. ставки'!E12*0.5</f>
        <v>129827.02</v>
      </c>
    </row>
    <row r="13" spans="1:5" ht="20.25">
      <c r="A13" s="18" t="s">
        <v>26</v>
      </c>
      <c r="B13" s="115" t="s">
        <v>207</v>
      </c>
      <c r="C13" s="111" t="s">
        <v>202</v>
      </c>
      <c r="D13" s="18" t="s">
        <v>205</v>
      </c>
      <c r="E13" s="116">
        <f>'[1]Стандартиз. ставки'!E13*0.5</f>
        <v>139778.86</v>
      </c>
    </row>
    <row r="14" spans="1:5" ht="20.25">
      <c r="A14" s="18" t="s">
        <v>32</v>
      </c>
      <c r="B14" s="115" t="s">
        <v>208</v>
      </c>
      <c r="C14" s="111" t="s">
        <v>202</v>
      </c>
      <c r="D14" s="18" t="s">
        <v>205</v>
      </c>
      <c r="E14" s="116">
        <f>'[1]Стандартиз. ставки'!E14*0.5</f>
        <v>141328.79</v>
      </c>
    </row>
    <row r="15" spans="1:5" ht="20.25">
      <c r="A15" s="18" t="s">
        <v>33</v>
      </c>
      <c r="B15" s="115" t="s">
        <v>209</v>
      </c>
      <c r="C15" s="111" t="s">
        <v>202</v>
      </c>
      <c r="D15" s="18" t="s">
        <v>205</v>
      </c>
      <c r="E15" s="116">
        <f>'[1]Стандартиз. ставки'!E15*0.5</f>
        <v>157802.87</v>
      </c>
    </row>
    <row r="16" spans="1:5" ht="20.25">
      <c r="A16" s="18" t="s">
        <v>34</v>
      </c>
      <c r="B16" s="18" t="s">
        <v>210</v>
      </c>
      <c r="C16" s="111" t="s">
        <v>202</v>
      </c>
      <c r="D16" s="18" t="s">
        <v>211</v>
      </c>
      <c r="E16" s="116">
        <f>'[1]Стандартиз. ставки'!E16*0.5</f>
        <v>128203.935</v>
      </c>
    </row>
    <row r="17" spans="1:5" ht="20.25">
      <c r="A17" s="18" t="s">
        <v>212</v>
      </c>
      <c r="B17" s="18" t="s">
        <v>213</v>
      </c>
      <c r="C17" s="111" t="s">
        <v>202</v>
      </c>
      <c r="D17" s="18" t="s">
        <v>211</v>
      </c>
      <c r="E17" s="116">
        <f>'[1]Стандартиз. ставки'!E17*0.5</f>
        <v>131696.035</v>
      </c>
    </row>
    <row r="18" spans="1:5" ht="20.25">
      <c r="A18" s="18" t="s">
        <v>214</v>
      </c>
      <c r="B18" s="18" t="s">
        <v>215</v>
      </c>
      <c r="C18" s="111" t="s">
        <v>202</v>
      </c>
      <c r="D18" s="18" t="s">
        <v>211</v>
      </c>
      <c r="E18" s="116">
        <f>'[1]Стандартиз. ставки'!E18*0.5</f>
        <v>144174.735</v>
      </c>
    </row>
    <row r="19" spans="1:5" ht="20.25">
      <c r="A19" s="18" t="s">
        <v>216</v>
      </c>
      <c r="B19" s="18" t="s">
        <v>217</v>
      </c>
      <c r="C19" s="111" t="s">
        <v>202</v>
      </c>
      <c r="D19" s="18" t="s">
        <v>211</v>
      </c>
      <c r="E19" s="116">
        <f>'[1]Стандартиз. ставки'!E19*0.5</f>
        <v>154100.225</v>
      </c>
    </row>
    <row r="20" spans="1:3" s="142" customFormat="1" ht="12.75" customHeight="1" hidden="1">
      <c r="A20" s="140"/>
      <c r="B20" s="141"/>
      <c r="C20" s="141"/>
    </row>
    <row r="21" spans="1:3" s="142" customFormat="1" ht="12.75" customHeight="1" hidden="1">
      <c r="A21" s="140"/>
      <c r="B21" s="141"/>
      <c r="C21" s="141"/>
    </row>
    <row r="22" spans="1:5" ht="55.5" customHeight="1">
      <c r="A22" s="137" t="s">
        <v>218</v>
      </c>
      <c r="B22" s="137"/>
      <c r="C22" s="111" t="s">
        <v>219</v>
      </c>
      <c r="D22" s="114" t="s">
        <v>203</v>
      </c>
      <c r="E22" s="114" t="s">
        <v>203</v>
      </c>
    </row>
    <row r="23" spans="2:3" ht="18.75" hidden="1">
      <c r="B23" s="39" t="s">
        <v>220</v>
      </c>
      <c r="C23" s="111" t="s">
        <v>221</v>
      </c>
    </row>
    <row r="24" spans="1:5" ht="47.25" customHeight="1">
      <c r="A24" s="137" t="s">
        <v>222</v>
      </c>
      <c r="B24" s="137"/>
      <c r="C24" s="111" t="s">
        <v>223</v>
      </c>
      <c r="D24" s="114" t="s">
        <v>203</v>
      </c>
      <c r="E24" s="114" t="s">
        <v>203</v>
      </c>
    </row>
    <row r="25" spans="1:5" ht="19.5" customHeight="1">
      <c r="A25" s="18" t="s">
        <v>20</v>
      </c>
      <c r="B25" s="18" t="s">
        <v>224</v>
      </c>
      <c r="C25" s="111" t="s">
        <v>223</v>
      </c>
      <c r="D25" s="18" t="s">
        <v>211</v>
      </c>
      <c r="E25" s="116">
        <f>'[1]Стандартиз. ставки'!E22*0.5</f>
        <v>1071.18655</v>
      </c>
    </row>
    <row r="26" spans="1:5" ht="17.25" customHeight="1">
      <c r="A26" s="18" t="s">
        <v>25</v>
      </c>
      <c r="B26" s="18" t="s">
        <v>225</v>
      </c>
      <c r="C26" s="111" t="s">
        <v>223</v>
      </c>
      <c r="D26" s="18" t="s">
        <v>211</v>
      </c>
      <c r="E26" s="116">
        <f>'[1]Стандартиз. ставки'!E23*0.5</f>
        <v>683.24159375</v>
      </c>
    </row>
    <row r="27" spans="1:5" ht="20.25" customHeight="1">
      <c r="A27" s="18" t="s">
        <v>26</v>
      </c>
      <c r="B27" s="18" t="s">
        <v>226</v>
      </c>
      <c r="C27" s="111" t="s">
        <v>223</v>
      </c>
      <c r="D27" s="18" t="s">
        <v>211</v>
      </c>
      <c r="E27" s="116">
        <f>'[1]Стандартиз. ставки'!E24*0.5</f>
        <v>450.4746200000001</v>
      </c>
    </row>
    <row r="28" spans="1:5" ht="21" customHeight="1">
      <c r="A28" s="18" t="s">
        <v>32</v>
      </c>
      <c r="B28" s="18" t="s">
        <v>227</v>
      </c>
      <c r="C28" s="111" t="s">
        <v>223</v>
      </c>
      <c r="D28" s="18" t="s">
        <v>211</v>
      </c>
      <c r="E28" s="116">
        <f>'[1]Стандартиз. ставки'!E25*0.5</f>
        <v>295.29663750000003</v>
      </c>
    </row>
    <row r="29" spans="1:2" ht="12.75">
      <c r="A29" s="117"/>
      <c r="B29" s="118"/>
    </row>
    <row r="30" spans="1:2" ht="12.75">
      <c r="A30" s="117"/>
      <c r="B30" s="118"/>
    </row>
    <row r="31" spans="1:2" ht="12.75">
      <c r="A31" s="117"/>
      <c r="B31" s="118"/>
    </row>
    <row r="32" spans="1:2" ht="12.75">
      <c r="A32" s="117"/>
      <c r="B32" s="118"/>
    </row>
    <row r="33" spans="1:5" ht="14.25">
      <c r="A33" s="138" t="s">
        <v>59</v>
      </c>
      <c r="B33" s="138"/>
      <c r="C33" s="138"/>
      <c r="E33" s="14" t="s">
        <v>60</v>
      </c>
    </row>
  </sheetData>
  <sheetProtection/>
  <mergeCells count="13">
    <mergeCell ref="A2:E2"/>
    <mergeCell ref="A3:E3"/>
    <mergeCell ref="A4:E4"/>
    <mergeCell ref="A7:B8"/>
    <mergeCell ref="C7:C8"/>
    <mergeCell ref="D7:D8"/>
    <mergeCell ref="E7:E8"/>
    <mergeCell ref="A24:B24"/>
    <mergeCell ref="A33:C33"/>
    <mergeCell ref="A9:B9"/>
    <mergeCell ref="A10:B10"/>
    <mergeCell ref="A20:IV21"/>
    <mergeCell ref="A22:B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2:E3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2.875" style="0" customWidth="1"/>
    <col min="4" max="4" width="14.125" style="0" customWidth="1"/>
    <col min="5" max="5" width="19.25390625" style="0" customWidth="1"/>
  </cols>
  <sheetData>
    <row r="2" spans="1:5" ht="14.25">
      <c r="A2" s="150" t="s">
        <v>190</v>
      </c>
      <c r="B2" s="150"/>
      <c r="C2" s="150"/>
      <c r="D2" s="150"/>
      <c r="E2" s="150"/>
    </row>
    <row r="3" spans="1:5" ht="14.25">
      <c r="A3" s="150" t="s">
        <v>191</v>
      </c>
      <c r="B3" s="150"/>
      <c r="C3" s="150"/>
      <c r="D3" s="150"/>
      <c r="E3" s="150"/>
    </row>
    <row r="4" spans="1:5" ht="30.75" customHeight="1">
      <c r="A4" s="151" t="s">
        <v>228</v>
      </c>
      <c r="B4" s="151"/>
      <c r="C4" s="151"/>
      <c r="D4" s="151"/>
      <c r="E4" s="151"/>
    </row>
    <row r="7" spans="1:5" ht="24.75" customHeight="1">
      <c r="A7" s="139" t="s">
        <v>194</v>
      </c>
      <c r="B7" s="139"/>
      <c r="C7" s="135" t="s">
        <v>195</v>
      </c>
      <c r="D7" s="145" t="s">
        <v>196</v>
      </c>
      <c r="E7" s="147" t="s">
        <v>197</v>
      </c>
    </row>
    <row r="8" spans="1:5" ht="17.25" customHeight="1">
      <c r="A8" s="139"/>
      <c r="B8" s="139"/>
      <c r="C8" s="136"/>
      <c r="D8" s="146"/>
      <c r="E8" s="147"/>
    </row>
    <row r="9" spans="1:5" ht="98.25" customHeight="1">
      <c r="A9" s="139" t="s">
        <v>198</v>
      </c>
      <c r="B9" s="139"/>
      <c r="C9" s="111" t="s">
        <v>229</v>
      </c>
      <c r="D9" s="112" t="s">
        <v>200</v>
      </c>
      <c r="E9" s="113">
        <f>'[1]Ставки'!D18</f>
        <v>702.3000000000001</v>
      </c>
    </row>
    <row r="10" spans="1:5" ht="54.75" customHeight="1">
      <c r="A10" s="139" t="s">
        <v>201</v>
      </c>
      <c r="B10" s="139"/>
      <c r="C10" s="111" t="s">
        <v>230</v>
      </c>
      <c r="D10" s="115"/>
      <c r="E10" s="115"/>
    </row>
    <row r="11" spans="1:5" ht="18.75">
      <c r="A11" s="115" t="s">
        <v>20</v>
      </c>
      <c r="B11" s="115" t="s">
        <v>204</v>
      </c>
      <c r="C11" s="111" t="s">
        <v>230</v>
      </c>
      <c r="D11" s="39" t="s">
        <v>205</v>
      </c>
      <c r="E11" s="116">
        <f>297522.93-45384.85</f>
        <v>252138.08</v>
      </c>
    </row>
    <row r="12" spans="1:5" ht="18.75">
      <c r="A12" s="115" t="s">
        <v>25</v>
      </c>
      <c r="B12" s="115" t="s">
        <v>206</v>
      </c>
      <c r="C12" s="111" t="s">
        <v>230</v>
      </c>
      <c r="D12" s="18" t="s">
        <v>205</v>
      </c>
      <c r="E12" s="116">
        <f>306391.77-46737.73</f>
        <v>259654.04</v>
      </c>
    </row>
    <row r="13" spans="1:5" ht="18.75">
      <c r="A13" s="115" t="s">
        <v>26</v>
      </c>
      <c r="B13" s="115" t="s">
        <v>207</v>
      </c>
      <c r="C13" s="111" t="s">
        <v>230</v>
      </c>
      <c r="D13" s="18" t="s">
        <v>205</v>
      </c>
      <c r="E13" s="116">
        <f>329878.11-50320.39</f>
        <v>279557.72</v>
      </c>
    </row>
    <row r="14" spans="1:5" ht="18.75">
      <c r="A14" s="115" t="s">
        <v>32</v>
      </c>
      <c r="B14" s="115" t="s">
        <v>208</v>
      </c>
      <c r="C14" s="111" t="s">
        <v>230</v>
      </c>
      <c r="D14" s="18" t="s">
        <v>205</v>
      </c>
      <c r="E14" s="116">
        <f>333535.94-50878.36</f>
        <v>282657.58</v>
      </c>
    </row>
    <row r="15" spans="1:5" ht="18.75">
      <c r="A15" s="115" t="s">
        <v>33</v>
      </c>
      <c r="B15" s="115" t="s">
        <v>209</v>
      </c>
      <c r="C15" s="111" t="s">
        <v>230</v>
      </c>
      <c r="D15" s="18" t="s">
        <v>205</v>
      </c>
      <c r="E15" s="116">
        <f>372414.77-56809.03</f>
        <v>315605.74</v>
      </c>
    </row>
    <row r="16" spans="1:5" ht="18.75">
      <c r="A16" s="115" t="s">
        <v>34</v>
      </c>
      <c r="B16" s="18" t="s">
        <v>210</v>
      </c>
      <c r="C16" s="111" t="s">
        <v>230</v>
      </c>
      <c r="D16" s="18" t="s">
        <v>211</v>
      </c>
      <c r="E16" s="116">
        <f>302561.29-46153.42</f>
        <v>256407.87</v>
      </c>
    </row>
    <row r="17" spans="1:5" ht="18.75">
      <c r="A17" s="115" t="s">
        <v>212</v>
      </c>
      <c r="B17" s="18" t="s">
        <v>213</v>
      </c>
      <c r="C17" s="111" t="s">
        <v>230</v>
      </c>
      <c r="D17" s="18" t="s">
        <v>211</v>
      </c>
      <c r="E17" s="116">
        <f>310802.64-47410.57</f>
        <v>263392.07</v>
      </c>
    </row>
    <row r="18" spans="1:5" ht="18.75">
      <c r="A18" s="115" t="s">
        <v>214</v>
      </c>
      <c r="B18" s="18" t="s">
        <v>215</v>
      </c>
      <c r="C18" s="111" t="s">
        <v>230</v>
      </c>
      <c r="D18" s="18" t="s">
        <v>211</v>
      </c>
      <c r="E18" s="116">
        <f>340252.37-51902.9</f>
        <v>288349.47</v>
      </c>
    </row>
    <row r="19" spans="1:5" ht="18.75">
      <c r="A19" s="115" t="s">
        <v>216</v>
      </c>
      <c r="B19" s="18" t="s">
        <v>217</v>
      </c>
      <c r="C19" s="111" t="s">
        <v>230</v>
      </c>
      <c r="D19" s="18" t="s">
        <v>211</v>
      </c>
      <c r="E19" s="116">
        <f>363676.53-55476.08</f>
        <v>308200.45</v>
      </c>
    </row>
    <row r="20" spans="1:5" ht="55.5" customHeight="1">
      <c r="A20" s="148" t="s">
        <v>218</v>
      </c>
      <c r="B20" s="149"/>
      <c r="C20" s="111" t="s">
        <v>231</v>
      </c>
      <c r="D20" s="114" t="s">
        <v>203</v>
      </c>
      <c r="E20" s="114" t="s">
        <v>203</v>
      </c>
    </row>
    <row r="21" spans="1:5" ht="47.25" customHeight="1">
      <c r="A21" s="137" t="s">
        <v>222</v>
      </c>
      <c r="B21" s="137"/>
      <c r="C21" s="111" t="s">
        <v>232</v>
      </c>
      <c r="D21" s="114" t="s">
        <v>203</v>
      </c>
      <c r="E21" s="114" t="s">
        <v>203</v>
      </c>
    </row>
    <row r="22" spans="1:5" ht="19.5" customHeight="1">
      <c r="A22" s="115"/>
      <c r="B22" s="18" t="s">
        <v>224</v>
      </c>
      <c r="C22" s="111" t="s">
        <v>232</v>
      </c>
      <c r="D22" s="18" t="s">
        <v>211</v>
      </c>
      <c r="E22" s="114">
        <f>(252800.03-38562.72)/100</f>
        <v>2142.3731</v>
      </c>
    </row>
    <row r="23" spans="1:5" ht="15" customHeight="1">
      <c r="A23" s="115"/>
      <c r="B23" s="18" t="s">
        <v>225</v>
      </c>
      <c r="C23" s="111" t="s">
        <v>232</v>
      </c>
      <c r="D23" s="18" t="s">
        <v>211</v>
      </c>
      <c r="E23" s="114">
        <f>(257992.03-39354.72)/160</f>
        <v>1366.4831875</v>
      </c>
    </row>
    <row r="24" spans="1:5" ht="15" customHeight="1">
      <c r="A24" s="115"/>
      <c r="B24" s="18" t="s">
        <v>226</v>
      </c>
      <c r="C24" s="111" t="s">
        <v>232</v>
      </c>
      <c r="D24" s="18" t="s">
        <v>211</v>
      </c>
      <c r="E24" s="114">
        <f>(265780.03-40542.72)/250</f>
        <v>900.9492400000001</v>
      </c>
    </row>
    <row r="25" spans="1:5" ht="17.25" customHeight="1">
      <c r="A25" s="115"/>
      <c r="B25" s="18" t="s">
        <v>227</v>
      </c>
      <c r="C25" s="111" t="s">
        <v>232</v>
      </c>
      <c r="D25" s="18" t="s">
        <v>211</v>
      </c>
      <c r="E25" s="114">
        <f>(278760.03-42522.72)/400</f>
        <v>590.5932750000001</v>
      </c>
    </row>
    <row r="26" spans="1:2" ht="12.75">
      <c r="A26" s="117"/>
      <c r="B26" s="118"/>
    </row>
    <row r="27" spans="1:2" ht="12.75">
      <c r="A27" s="117"/>
      <c r="B27" s="118"/>
    </row>
    <row r="28" spans="1:2" ht="12.75">
      <c r="A28" s="117"/>
      <c r="B28" s="118"/>
    </row>
    <row r="29" spans="1:2" ht="12.75">
      <c r="A29" s="117"/>
      <c r="B29" s="118"/>
    </row>
    <row r="30" spans="1:5" ht="14.25">
      <c r="A30" s="138" t="s">
        <v>59</v>
      </c>
      <c r="B30" s="138"/>
      <c r="C30" s="138"/>
      <c r="E30" s="14" t="s">
        <v>60</v>
      </c>
    </row>
  </sheetData>
  <sheetProtection/>
  <mergeCells count="12">
    <mergeCell ref="D7:D8"/>
    <mergeCell ref="E7:E8"/>
    <mergeCell ref="A30:C30"/>
    <mergeCell ref="A9:B9"/>
    <mergeCell ref="A10:B10"/>
    <mergeCell ref="A20:B20"/>
    <mergeCell ref="A21:B21"/>
    <mergeCell ref="A2:E2"/>
    <mergeCell ref="A3:E3"/>
    <mergeCell ref="A4:E4"/>
    <mergeCell ref="A7:B8"/>
    <mergeCell ref="C7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30"/>
  <sheetViews>
    <sheetView zoomScalePageLayoutView="0" workbookViewId="0" topLeftCell="A10">
      <selection activeCell="I11" sqref="I11"/>
    </sheetView>
  </sheetViews>
  <sheetFormatPr defaultColWidth="9.00390625" defaultRowHeight="12.75"/>
  <cols>
    <col min="1" max="1" width="9.125" style="13" customWidth="1"/>
    <col min="2" max="2" width="38.00390625" style="0" customWidth="1"/>
    <col min="3" max="3" width="18.625" style="0" customWidth="1"/>
    <col min="4" max="4" width="15.875" style="0" customWidth="1"/>
    <col min="5" max="5" width="15.00390625" style="0" customWidth="1"/>
  </cols>
  <sheetData>
    <row r="1" ht="12.75">
      <c r="E1" s="31" t="s">
        <v>77</v>
      </c>
    </row>
    <row r="2" spans="1:5" ht="14.25">
      <c r="A2" s="14"/>
      <c r="E2" s="31" t="s">
        <v>41</v>
      </c>
    </row>
    <row r="3" spans="1:5" ht="14.25">
      <c r="A3" s="14"/>
      <c r="E3" s="31" t="s">
        <v>42</v>
      </c>
    </row>
    <row r="4" spans="1:5" ht="14.25">
      <c r="A4" s="14"/>
      <c r="E4" s="31" t="s">
        <v>43</v>
      </c>
    </row>
    <row r="5" ht="20.25" customHeight="1">
      <c r="A5" s="14"/>
    </row>
    <row r="6" spans="1:5" ht="15.75">
      <c r="A6" s="129" t="s">
        <v>78</v>
      </c>
      <c r="B6" s="129"/>
      <c r="C6" s="129"/>
      <c r="D6" s="129"/>
      <c r="E6" s="129"/>
    </row>
    <row r="7" spans="1:5" ht="15.75">
      <c r="A7" s="129" t="s">
        <v>79</v>
      </c>
      <c r="B7" s="129"/>
      <c r="C7" s="129"/>
      <c r="D7" s="129"/>
      <c r="E7" s="129"/>
    </row>
    <row r="8" spans="1:5" ht="15.75">
      <c r="A8" s="129" t="s">
        <v>88</v>
      </c>
      <c r="B8" s="129"/>
      <c r="C8" s="129"/>
      <c r="D8" s="129"/>
      <c r="E8" s="129"/>
    </row>
    <row r="10" ht="12.75">
      <c r="E10" s="15" t="s">
        <v>44</v>
      </c>
    </row>
    <row r="11" spans="1:5" ht="91.5" customHeight="1">
      <c r="A11" s="16"/>
      <c r="B11" s="16"/>
      <c r="C11" s="16" t="s">
        <v>80</v>
      </c>
      <c r="D11" s="16" t="s">
        <v>46</v>
      </c>
      <c r="E11" s="16" t="s">
        <v>81</v>
      </c>
    </row>
    <row r="12" spans="1:5" ht="12.75">
      <c r="A12" s="17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15.75">
      <c r="A13" s="19"/>
      <c r="B13" s="152"/>
      <c r="C13" s="152"/>
      <c r="D13" s="152"/>
      <c r="E13" s="153"/>
    </row>
    <row r="14" spans="1:5" ht="41.25" customHeight="1">
      <c r="A14" s="20"/>
      <c r="B14" s="21" t="s">
        <v>47</v>
      </c>
      <c r="C14" s="35">
        <f>C15+C23+C25+C24</f>
        <v>1414572.12</v>
      </c>
      <c r="D14" s="22"/>
      <c r="E14" s="25">
        <f>E15+E23+E25+E24</f>
        <v>696.1500000000001</v>
      </c>
    </row>
    <row r="15" spans="1:5" ht="38.25">
      <c r="A15" s="17">
        <v>1</v>
      </c>
      <c r="B15" s="26" t="s">
        <v>48</v>
      </c>
      <c r="C15" s="36">
        <f>'[1]от15 до 150'!C19+'[1]CH II от 15 до150'!C19+'[1]свыше 150'!C19+'[1]до 15'!C19</f>
        <v>542791.08</v>
      </c>
      <c r="D15" s="22">
        <f>'[1]от15 до 150'!D19+'[1]CH II от 15 до150'!D19+'[1]свыше 150'!D19+'[1]до 15'!D19</f>
        <v>2032</v>
      </c>
      <c r="E15" s="22">
        <f>ROUND(C15/D15,2)</f>
        <v>267.12</v>
      </c>
    </row>
    <row r="16" spans="1:5" ht="41.25" customHeight="1">
      <c r="A16" s="17">
        <v>2</v>
      </c>
      <c r="B16" s="26" t="s">
        <v>49</v>
      </c>
      <c r="C16" s="36">
        <v>0</v>
      </c>
      <c r="D16" s="22"/>
      <c r="E16" s="34">
        <v>0</v>
      </c>
    </row>
    <row r="17" spans="1:5" ht="45.75" customHeight="1">
      <c r="A17" s="17">
        <v>3</v>
      </c>
      <c r="B17" s="26" t="s">
        <v>50</v>
      </c>
      <c r="C17" s="36">
        <v>0</v>
      </c>
      <c r="D17" s="22"/>
      <c r="E17" s="34">
        <v>0</v>
      </c>
    </row>
    <row r="18" spans="1:5" ht="12.75" customHeight="1">
      <c r="A18" s="17" t="s">
        <v>27</v>
      </c>
      <c r="B18" s="26" t="s">
        <v>51</v>
      </c>
      <c r="C18" s="36">
        <v>0</v>
      </c>
      <c r="D18" s="22"/>
      <c r="E18" s="34">
        <v>0</v>
      </c>
    </row>
    <row r="19" spans="1:5" ht="15.75" customHeight="1">
      <c r="A19" s="17" t="s">
        <v>28</v>
      </c>
      <c r="B19" s="26" t="s">
        <v>52</v>
      </c>
      <c r="C19" s="36">
        <v>0</v>
      </c>
      <c r="D19" s="22"/>
      <c r="E19" s="34">
        <v>0</v>
      </c>
    </row>
    <row r="20" spans="1:5" ht="18" customHeight="1">
      <c r="A20" s="17" t="s">
        <v>29</v>
      </c>
      <c r="B20" s="26" t="s">
        <v>53</v>
      </c>
      <c r="C20" s="36">
        <v>0</v>
      </c>
      <c r="D20" s="22"/>
      <c r="E20" s="34">
        <v>0</v>
      </c>
    </row>
    <row r="21" spans="1:5" ht="63.75" customHeight="1">
      <c r="A21" s="17" t="s">
        <v>30</v>
      </c>
      <c r="B21" s="26" t="s">
        <v>54</v>
      </c>
      <c r="C21" s="36">
        <v>0</v>
      </c>
      <c r="D21" s="22"/>
      <c r="E21" s="34">
        <v>0</v>
      </c>
    </row>
    <row r="22" spans="1:5" ht="47.25" customHeight="1">
      <c r="A22" s="17" t="s">
        <v>31</v>
      </c>
      <c r="B22" s="26" t="s">
        <v>55</v>
      </c>
      <c r="C22" s="36">
        <v>0</v>
      </c>
      <c r="D22" s="22"/>
      <c r="E22" s="34">
        <v>0</v>
      </c>
    </row>
    <row r="23" spans="1:5" ht="25.5">
      <c r="A23" s="17">
        <v>4</v>
      </c>
      <c r="B23" s="26" t="s">
        <v>56</v>
      </c>
      <c r="C23" s="36">
        <f>'[1]от15 до 150'!C27+'[1]CH II от 15 до150'!C27+'[1]свыше 150'!C27+'[1]до 15'!C27</f>
        <v>505659.96</v>
      </c>
      <c r="D23" s="22">
        <f>'[1]от15 до 150'!D27+'[1]CH II от 15 до150'!D27+'[1]свыше 150'!D27+'[1]до 15'!D27</f>
        <v>2032</v>
      </c>
      <c r="E23" s="22">
        <f>ROUND(C23/D23,2)</f>
        <v>248.85</v>
      </c>
    </row>
    <row r="24" spans="1:5" ht="38.25">
      <c r="A24" s="17" t="s">
        <v>33</v>
      </c>
      <c r="B24" s="26" t="s">
        <v>57</v>
      </c>
      <c r="C24" s="36">
        <v>0</v>
      </c>
      <c r="D24" s="22">
        <v>0</v>
      </c>
      <c r="E24" s="22">
        <v>0</v>
      </c>
    </row>
    <row r="25" spans="1:5" ht="38.25">
      <c r="A25" s="17">
        <v>6</v>
      </c>
      <c r="B25" s="26" t="s">
        <v>58</v>
      </c>
      <c r="C25" s="36">
        <f>'[1]от15 до 150'!C29+'[1]CH II от 15 до150'!C29+'[1]свыше 150'!C29+'[1]до 15'!C29</f>
        <v>366121.07999999996</v>
      </c>
      <c r="D25" s="22">
        <f>'[1]от15 до 150'!D29+'[1]CH II от 15 до150'!D29+'[1]свыше 150'!D29+'[1]до 15'!D29</f>
        <v>2032</v>
      </c>
      <c r="E25" s="22">
        <f>ROUND(C25/D25,2)</f>
        <v>180.18</v>
      </c>
    </row>
    <row r="29" ht="12.75">
      <c r="A29" s="27"/>
    </row>
    <row r="30" spans="1:5" ht="14.25">
      <c r="A30" s="28" t="s">
        <v>59</v>
      </c>
      <c r="B30" s="29"/>
      <c r="C30" s="29"/>
      <c r="D30" s="29"/>
      <c r="E30" s="14" t="s">
        <v>60</v>
      </c>
    </row>
  </sheetData>
  <sheetProtection/>
  <mergeCells count="4">
    <mergeCell ref="B13:E13"/>
    <mergeCell ref="A8:E8"/>
    <mergeCell ref="A7:E7"/>
    <mergeCell ref="A6:E6"/>
  </mergeCells>
  <printOptions/>
  <pageMargins left="1.1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206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6.00390625" style="40" customWidth="1"/>
    <col min="2" max="2" width="51.625" style="40" customWidth="1"/>
    <col min="3" max="3" width="14.25390625" style="39" hidden="1" customWidth="1"/>
    <col min="4" max="4" width="15.75390625" style="39" customWidth="1"/>
    <col min="5" max="5" width="16.00390625" style="0" customWidth="1"/>
    <col min="7" max="7" width="10.375" style="0" bestFit="1" customWidth="1"/>
  </cols>
  <sheetData>
    <row r="1" ht="12.75">
      <c r="E1" s="31" t="s">
        <v>137</v>
      </c>
    </row>
    <row r="2" ht="12.75">
      <c r="E2" s="31" t="s">
        <v>41</v>
      </c>
    </row>
    <row r="3" ht="12.75">
      <c r="E3" s="31" t="s">
        <v>42</v>
      </c>
    </row>
    <row r="4" ht="12.75">
      <c r="E4" s="31" t="s">
        <v>43</v>
      </c>
    </row>
    <row r="7" spans="1:5" ht="19.5" customHeight="1">
      <c r="A7" s="154" t="s">
        <v>89</v>
      </c>
      <c r="B7" s="154"/>
      <c r="C7" s="154"/>
      <c r="D7" s="154"/>
      <c r="E7" s="154"/>
    </row>
    <row r="8" spans="1:5" ht="18.75" customHeight="1">
      <c r="A8" s="154" t="s">
        <v>90</v>
      </c>
      <c r="B8" s="154"/>
      <c r="C8" s="154"/>
      <c r="D8" s="154"/>
      <c r="E8" s="154"/>
    </row>
    <row r="9" spans="1:5" ht="18.75" customHeight="1">
      <c r="A9" s="154" t="s">
        <v>91</v>
      </c>
      <c r="B9" s="154"/>
      <c r="C9" s="154"/>
      <c r="D9" s="154"/>
      <c r="E9" s="154"/>
    </row>
    <row r="10" spans="1:5" ht="18.75" customHeight="1">
      <c r="A10" s="155" t="s">
        <v>92</v>
      </c>
      <c r="B10" s="155"/>
      <c r="C10" s="155"/>
      <c r="D10" s="155"/>
      <c r="E10" s="155"/>
    </row>
    <row r="11" spans="1:5" ht="18.75" customHeight="1">
      <c r="A11" s="37"/>
      <c r="B11" s="37"/>
      <c r="C11" s="37"/>
      <c r="D11" s="37"/>
      <c r="E11" s="37"/>
    </row>
    <row r="12" spans="1:5" ht="13.5" customHeight="1" thickBot="1">
      <c r="A12" s="38"/>
      <c r="B12" s="38"/>
      <c r="E12" s="15" t="s">
        <v>93</v>
      </c>
    </row>
    <row r="13" spans="1:5" ht="49.5" customHeight="1">
      <c r="A13" s="158" t="s">
        <v>94</v>
      </c>
      <c r="B13" s="161" t="s">
        <v>95</v>
      </c>
      <c r="C13" s="156" t="s">
        <v>96</v>
      </c>
      <c r="D13" s="156" t="s">
        <v>97</v>
      </c>
      <c r="E13" s="156" t="s">
        <v>98</v>
      </c>
    </row>
    <row r="14" spans="1:5" ht="6.75" customHeight="1" hidden="1">
      <c r="A14" s="159"/>
      <c r="B14" s="162"/>
      <c r="C14" s="157"/>
      <c r="D14" s="157"/>
      <c r="E14" s="157"/>
    </row>
    <row r="15" spans="1:5" ht="0" customHeight="1" hidden="1">
      <c r="A15" s="160"/>
      <c r="B15" s="163"/>
      <c r="C15" s="41"/>
      <c r="D15" s="41"/>
      <c r="E15" s="41"/>
    </row>
    <row r="16" spans="1:6" ht="13.5" customHeight="1">
      <c r="A16" s="106">
        <v>1</v>
      </c>
      <c r="B16" s="42">
        <v>2</v>
      </c>
      <c r="C16" s="43">
        <v>3</v>
      </c>
      <c r="D16" s="43">
        <v>4</v>
      </c>
      <c r="E16" s="43">
        <v>5</v>
      </c>
      <c r="F16" s="44"/>
    </row>
    <row r="17" spans="1:6" ht="21.75" customHeight="1">
      <c r="A17" s="107"/>
      <c r="B17" s="45" t="s">
        <v>99</v>
      </c>
      <c r="C17" s="46">
        <f>'[1]Кол-во ТП факт 2015'!D182</f>
        <v>168</v>
      </c>
      <c r="D17" s="46">
        <v>234</v>
      </c>
      <c r="E17" s="46">
        <f>'[1]Кол-во ТП факт 2015'!D200</f>
        <v>234</v>
      </c>
      <c r="F17" s="44"/>
    </row>
    <row r="18" spans="1:6" s="14" customFormat="1" ht="27.75" customHeight="1">
      <c r="A18" s="47" t="s">
        <v>20</v>
      </c>
      <c r="B18" s="48" t="s">
        <v>100</v>
      </c>
      <c r="C18" s="49">
        <f>C19+C20+C21+C22+C23+C33</f>
        <v>943.410866496</v>
      </c>
      <c r="D18" s="49">
        <f>D19+D20+D21+D22+D23+D33</f>
        <v>1395.9676530327274</v>
      </c>
      <c r="E18" s="49">
        <f>E19+E20+E21+E22+E23+E33</f>
        <v>1414.5721114909093</v>
      </c>
      <c r="F18" s="50"/>
    </row>
    <row r="19" spans="1:6" ht="15" customHeight="1">
      <c r="A19" s="51" t="s">
        <v>21</v>
      </c>
      <c r="B19" s="52" t="s">
        <v>101</v>
      </c>
      <c r="C19" s="53">
        <f>'[1]НВВ на одно ТП'!C12*$C$17</f>
        <v>0</v>
      </c>
      <c r="D19" s="53">
        <f>'[1]НВВ на одно ТП'!D12*$D$17</f>
        <v>0</v>
      </c>
      <c r="E19" s="53">
        <f>'[1]НВВ на одно ТП'!E12*$E$17</f>
        <v>0</v>
      </c>
      <c r="F19" s="44"/>
    </row>
    <row r="20" spans="1:6" s="14" customFormat="1" ht="15" customHeight="1">
      <c r="A20" s="54" t="s">
        <v>22</v>
      </c>
      <c r="B20" s="52" t="s">
        <v>102</v>
      </c>
      <c r="C20" s="53">
        <f>'[1]НВВ на одно ТП'!C13*$C$17</f>
        <v>21.40992</v>
      </c>
      <c r="D20" s="53">
        <f>'[1]НВВ на одно ТП'!D13*$D$17</f>
        <v>27.06227018181818</v>
      </c>
      <c r="E20" s="53">
        <f>'[1]НВВ на одно ТП'!E13*$E$17</f>
        <v>29.82096</v>
      </c>
      <c r="F20" s="55"/>
    </row>
    <row r="21" spans="1:6" s="14" customFormat="1" ht="15">
      <c r="A21" s="54" t="s">
        <v>23</v>
      </c>
      <c r="B21" s="56" t="s">
        <v>103</v>
      </c>
      <c r="C21" s="53">
        <f>'[1]НВВ на одно ТП'!C14*$C$17</f>
        <v>128.26084992</v>
      </c>
      <c r="D21" s="53">
        <f>'[1]НВВ на одно ТП'!D14*$D$17</f>
        <v>188.66016</v>
      </c>
      <c r="E21" s="53">
        <f>'[1]НВВ на одно ТП'!E14*$E$17</f>
        <v>193.06403999999998</v>
      </c>
      <c r="F21" s="50"/>
    </row>
    <row r="22" spans="1:6" s="14" customFormat="1" ht="15">
      <c r="A22" s="54" t="s">
        <v>24</v>
      </c>
      <c r="B22" s="56" t="s">
        <v>104</v>
      </c>
      <c r="C22" s="53">
        <f>'[1]НВВ на одно ТП'!C15*$C$17</f>
        <v>38.478254976</v>
      </c>
      <c r="D22" s="53">
        <f>'[1]НВВ на одно ТП'!D15*$D$17</f>
        <v>56.14128</v>
      </c>
      <c r="E22" s="53">
        <f>'[1]НВВ на одно ТП'!E15*$E$17</f>
        <v>57.91921199999999</v>
      </c>
      <c r="F22" s="50"/>
    </row>
    <row r="23" spans="1:6" s="14" customFormat="1" ht="18" customHeight="1">
      <c r="A23" s="54" t="s">
        <v>105</v>
      </c>
      <c r="B23" s="56" t="s">
        <v>106</v>
      </c>
      <c r="C23" s="53">
        <f>C24+C27+C28</f>
        <v>753.6423216000001</v>
      </c>
      <c r="D23" s="53">
        <f>D24+D27+D28</f>
        <v>1121.848182850909</v>
      </c>
      <c r="E23" s="53">
        <f>E24+E27+E28</f>
        <v>1131.5121394909092</v>
      </c>
      <c r="F23" s="50"/>
    </row>
    <row r="24" spans="1:6" s="29" customFormat="1" ht="12.75">
      <c r="A24" s="51" t="s">
        <v>107</v>
      </c>
      <c r="B24" s="57" t="s">
        <v>108</v>
      </c>
      <c r="C24" s="58">
        <f>C25+C26</f>
        <v>653.1581616</v>
      </c>
      <c r="D24" s="59">
        <f>D25+D26</f>
        <v>946.4414637599999</v>
      </c>
      <c r="E24" s="58">
        <f>E25+E26</f>
        <v>950.1476400000001</v>
      </c>
      <c r="F24" s="60"/>
    </row>
    <row r="25" spans="1:6" s="29" customFormat="1" ht="12.75">
      <c r="A25" s="51" t="s">
        <v>109</v>
      </c>
      <c r="B25" s="57" t="s">
        <v>110</v>
      </c>
      <c r="C25" s="53">
        <f>'[1]НВВ на одно ТП'!C18*$C$17</f>
        <v>144.17769408</v>
      </c>
      <c r="D25" s="53">
        <f>'[1]НВВ на одно ТП'!D18*$D$17</f>
        <v>237.50438399999996</v>
      </c>
      <c r="E25" s="53">
        <f>'[1]НВВ на одно ТП'!E18*$E$17</f>
        <v>241.20954</v>
      </c>
      <c r="F25" s="60"/>
    </row>
    <row r="26" spans="1:6" s="29" customFormat="1" ht="12.75">
      <c r="A26" s="51" t="s">
        <v>111</v>
      </c>
      <c r="B26" s="61" t="s">
        <v>112</v>
      </c>
      <c r="C26" s="53">
        <f>'[1]НВВ на одно ТП'!C19*$C$17</f>
        <v>508.98046752</v>
      </c>
      <c r="D26" s="53">
        <f>'[1]НВВ на одно ТП'!D19*$D$17</f>
        <v>708.93707976</v>
      </c>
      <c r="E26" s="53">
        <f>'[1]НВВ на одно ТП'!E19*$E$17</f>
        <v>708.9381000000001</v>
      </c>
      <c r="F26" s="60"/>
    </row>
    <row r="27" spans="1:6" s="29" customFormat="1" ht="27.75" customHeight="1">
      <c r="A27" s="51" t="s">
        <v>113</v>
      </c>
      <c r="B27" s="62" t="s">
        <v>114</v>
      </c>
      <c r="C27" s="53">
        <f>'[1]НВВ на одно ТП'!C20*$C$17</f>
        <v>0.21</v>
      </c>
      <c r="D27" s="53">
        <f>'[1]НВВ на одно ТП'!D20*$D$17</f>
        <v>0.07488</v>
      </c>
      <c r="E27" s="53">
        <f>'[1]НВВ на одно ТП'!E20*$E$17</f>
        <v>0.07488</v>
      </c>
      <c r="F27" s="60"/>
    </row>
    <row r="28" spans="1:6" s="29" customFormat="1" ht="14.25" customHeight="1">
      <c r="A28" s="51" t="s">
        <v>115</v>
      </c>
      <c r="B28" s="63" t="s">
        <v>116</v>
      </c>
      <c r="C28" s="53">
        <f>C29+C30+C31+C32</f>
        <v>100.27416</v>
      </c>
      <c r="D28" s="53">
        <f>D29+D30+D31+D32</f>
        <v>175.33183909090909</v>
      </c>
      <c r="E28" s="53">
        <f>E29+E30+E31+E32</f>
        <v>181.28961949090913</v>
      </c>
      <c r="F28" s="60"/>
    </row>
    <row r="29" spans="1:6" s="67" customFormat="1" ht="15" customHeight="1">
      <c r="A29" s="64" t="s">
        <v>117</v>
      </c>
      <c r="B29" s="65" t="s">
        <v>118</v>
      </c>
      <c r="C29" s="53">
        <f>'[1]НВВ на одно ТП'!C22*$C$17</f>
        <v>0.19488</v>
      </c>
      <c r="D29" s="53">
        <f>'[1]НВВ на одно ТП'!D22*$D$17</f>
        <v>0.5713641818181817</v>
      </c>
      <c r="E29" s="53">
        <f>'[1]НВВ на одно ТП'!E22*$E$17</f>
        <v>0.5713641818181817</v>
      </c>
      <c r="F29" s="66"/>
    </row>
    <row r="30" spans="1:6" s="67" customFormat="1" ht="27" customHeight="1">
      <c r="A30" s="64" t="s">
        <v>119</v>
      </c>
      <c r="B30" s="68" t="s">
        <v>120</v>
      </c>
      <c r="C30" s="53">
        <f>'[1]НВВ на одно ТП'!C24*$C$17</f>
        <v>0.64512</v>
      </c>
      <c r="D30" s="53">
        <f>'[1]НВВ на одно ТП'!D24*$D$17</f>
        <v>2.7632209090909092</v>
      </c>
      <c r="E30" s="53">
        <f>'[1]НВВ на одно ТП'!E24*$E$17</f>
        <v>1.5932209090909093</v>
      </c>
      <c r="F30" s="66"/>
    </row>
    <row r="31" spans="1:6" s="67" customFormat="1" ht="22.5" customHeight="1">
      <c r="A31" s="64" t="s">
        <v>121</v>
      </c>
      <c r="B31" s="68" t="s">
        <v>122</v>
      </c>
      <c r="C31" s="53">
        <f>'[1]НВВ на одно ТП'!C25*$C$17</f>
        <v>19.79376</v>
      </c>
      <c r="D31" s="53">
        <f>'[1]НВВ на одно ТП'!D25*$D$17</f>
        <v>4.530474000000001</v>
      </c>
      <c r="E31" s="53">
        <f>'[1]НВВ на одно ТП'!E25*$E$17</f>
        <v>4.530474000000001</v>
      </c>
      <c r="F31" s="66"/>
    </row>
    <row r="32" spans="1:6" s="67" customFormat="1" ht="24.75" customHeight="1">
      <c r="A32" s="64" t="s">
        <v>123</v>
      </c>
      <c r="B32" s="69" t="s">
        <v>124</v>
      </c>
      <c r="C32" s="53">
        <f>'[1]НВВ на одно ТП'!C26*$C$17</f>
        <v>79.6404</v>
      </c>
      <c r="D32" s="53">
        <f>'[1]НВВ на одно ТП'!D26*$D$17</f>
        <v>167.46678</v>
      </c>
      <c r="E32" s="53">
        <f>'[1]НВВ на одно ТП'!E26*$E$17</f>
        <v>174.59456040000003</v>
      </c>
      <c r="F32" s="66"/>
    </row>
    <row r="33" spans="1:6" s="67" customFormat="1" ht="22.5" customHeight="1">
      <c r="A33" s="64" t="s">
        <v>125</v>
      </c>
      <c r="B33" s="70" t="s">
        <v>126</v>
      </c>
      <c r="C33" s="53">
        <f>C34+C35+C36+C37</f>
        <v>1.6195199999999998</v>
      </c>
      <c r="D33" s="53">
        <f>'[1]НВВ на одно ТП'!D27*$D$17</f>
        <v>2.25576</v>
      </c>
      <c r="E33" s="53">
        <f>E34+E35+E36+E37</f>
        <v>2.25576</v>
      </c>
      <c r="F33" s="66"/>
    </row>
    <row r="34" spans="1:6" s="14" customFormat="1" ht="15.75" customHeight="1">
      <c r="A34" s="71" t="s">
        <v>127</v>
      </c>
      <c r="B34" s="70" t="s">
        <v>128</v>
      </c>
      <c r="C34" s="53">
        <f>'[1]НВВ на одно ТП'!C28*$C$17</f>
        <v>1.6195199999999998</v>
      </c>
      <c r="D34" s="53">
        <f>'[1]НВВ на одно ТП'!D28*$D$17</f>
        <v>2.25576</v>
      </c>
      <c r="E34" s="53">
        <f>'[1]НВВ на одно ТП'!E28*$E$17</f>
        <v>2.25576</v>
      </c>
      <c r="F34" s="50"/>
    </row>
    <row r="35" spans="1:6" s="14" customFormat="1" ht="15.75" customHeight="1">
      <c r="A35" s="71" t="s">
        <v>129</v>
      </c>
      <c r="B35" s="72" t="s">
        <v>130</v>
      </c>
      <c r="C35" s="53">
        <f>'[1]НВВ на одно ТП'!C29*$C$17</f>
        <v>0</v>
      </c>
      <c r="D35" s="53">
        <f>'[1]НВВ на одно ТП'!D29*$D$17</f>
        <v>0</v>
      </c>
      <c r="E35" s="53">
        <f>'[1]НВВ на одно ТП'!E29*$E$17</f>
        <v>0</v>
      </c>
      <c r="F35" s="50"/>
    </row>
    <row r="36" spans="1:6" s="14" customFormat="1" ht="15.75" customHeight="1">
      <c r="A36" s="71" t="s">
        <v>131</v>
      </c>
      <c r="B36" s="70" t="s">
        <v>132</v>
      </c>
      <c r="C36" s="53">
        <f>'[1]НВВ на одно ТП'!C30*$C$17</f>
        <v>0</v>
      </c>
      <c r="D36" s="53">
        <f>'[1]НВВ на одно ТП'!D30*$D$17</f>
        <v>0</v>
      </c>
      <c r="E36" s="53">
        <f>'[1]НВВ на одно ТП'!E30*$E$17</f>
        <v>0</v>
      </c>
      <c r="F36" s="55"/>
    </row>
    <row r="37" spans="1:6" s="14" customFormat="1" ht="30.75" customHeight="1">
      <c r="A37" s="71" t="s">
        <v>133</v>
      </c>
      <c r="B37" s="70" t="s">
        <v>134</v>
      </c>
      <c r="C37" s="53">
        <f>'[1]НВВ на одно ТП'!C31*$C$17</f>
        <v>0</v>
      </c>
      <c r="D37" s="53">
        <f>'[1]НВВ на одно ТП'!D31*$D$17</f>
        <v>0</v>
      </c>
      <c r="E37" s="53">
        <f>'[1]НВВ на одно ТП'!E31*$E$17</f>
        <v>0</v>
      </c>
      <c r="F37" s="55"/>
    </row>
    <row r="38" spans="1:6" s="14" customFormat="1" ht="84" customHeight="1">
      <c r="A38" s="80" t="s">
        <v>138</v>
      </c>
      <c r="B38" s="73" t="s">
        <v>135</v>
      </c>
      <c r="C38" s="53">
        <f>'[1]НВВ на одно ТП'!C32*$C$17</f>
        <v>0</v>
      </c>
      <c r="D38" s="53">
        <f>'[1]НВВ на одно ТП'!D32*$D$17</f>
        <v>0</v>
      </c>
      <c r="E38" s="53">
        <f>'[1]НВВ на одно ТП'!E32*$E$17</f>
        <v>0</v>
      </c>
      <c r="F38" s="50"/>
    </row>
    <row r="39" spans="1:6" s="14" customFormat="1" ht="57" customHeight="1" thickBot="1">
      <c r="A39" s="108">
        <v>3</v>
      </c>
      <c r="B39" s="109" t="s">
        <v>136</v>
      </c>
      <c r="C39" s="110">
        <f>'[1]НВВ на одно ТП'!C33*$C$17</f>
        <v>0</v>
      </c>
      <c r="D39" s="110">
        <f>'[1]НВВ на одно ТП'!D33*$D$17</f>
        <v>0</v>
      </c>
      <c r="E39" s="110">
        <f>'[1]НВВ на одно ТП'!E33*$E$17</f>
        <v>0</v>
      </c>
      <c r="F39" s="55"/>
    </row>
    <row r="40" spans="1:6" ht="0.75" customHeight="1">
      <c r="A40" s="105"/>
      <c r="B40" s="74"/>
      <c r="C40" s="75"/>
      <c r="D40" s="75"/>
      <c r="E40" s="44"/>
      <c r="F40" s="44"/>
    </row>
    <row r="41" spans="2:6" ht="19.5" customHeight="1">
      <c r="B41" s="76"/>
      <c r="C41" s="75"/>
      <c r="D41" s="75"/>
      <c r="E41" s="44"/>
      <c r="F41" s="44"/>
    </row>
    <row r="42" spans="1:6" ht="15.75" customHeight="1">
      <c r="A42" s="77"/>
      <c r="B42" s="74"/>
      <c r="C42" s="75"/>
      <c r="D42" s="75"/>
      <c r="F42" s="44"/>
    </row>
    <row r="43" spans="1:6" ht="15" customHeight="1">
      <c r="A43" s="101" t="s">
        <v>59</v>
      </c>
      <c r="B43" s="102"/>
      <c r="C43" s="103"/>
      <c r="D43" s="103"/>
      <c r="E43" s="104" t="s">
        <v>60</v>
      </c>
      <c r="F43" s="44"/>
    </row>
    <row r="44" spans="2:6" ht="18" customHeight="1">
      <c r="B44" s="79"/>
      <c r="C44" s="75"/>
      <c r="D44" s="75"/>
      <c r="E44" s="44"/>
      <c r="F44" s="44"/>
    </row>
    <row r="45" spans="1:6" ht="15" customHeight="1">
      <c r="A45" s="76"/>
      <c r="B45" s="78"/>
      <c r="C45" s="75"/>
      <c r="D45" s="75"/>
      <c r="E45" s="44"/>
      <c r="F45" s="44"/>
    </row>
    <row r="46" spans="1:6" ht="15" customHeight="1">
      <c r="A46" s="78"/>
      <c r="B46" s="76"/>
      <c r="C46" s="75"/>
      <c r="D46" s="75"/>
      <c r="E46" s="44"/>
      <c r="F46" s="44"/>
    </row>
    <row r="47" spans="1:6" ht="12.75">
      <c r="A47" s="79"/>
      <c r="C47" s="75"/>
      <c r="D47" s="75"/>
      <c r="E47" s="44"/>
      <c r="F47" s="44"/>
    </row>
    <row r="48" spans="3:6" ht="12.75">
      <c r="C48" s="75"/>
      <c r="D48" s="75"/>
      <c r="E48" s="44"/>
      <c r="F48" s="44"/>
    </row>
    <row r="49" spans="3:6" ht="12.75">
      <c r="C49" s="75"/>
      <c r="D49" s="75"/>
      <c r="E49" s="44"/>
      <c r="F49" s="44"/>
    </row>
    <row r="50" spans="3:6" ht="12.75">
      <c r="C50" s="75"/>
      <c r="D50" s="75"/>
      <c r="E50" s="44"/>
      <c r="F50" s="44"/>
    </row>
    <row r="51" spans="3:6" ht="12.75">
      <c r="C51" s="75"/>
      <c r="D51" s="75"/>
      <c r="E51" s="44"/>
      <c r="F51" s="44"/>
    </row>
    <row r="52" spans="3:6" ht="12.75">
      <c r="C52" s="75"/>
      <c r="D52" s="75"/>
      <c r="E52" s="44"/>
      <c r="F52" s="44"/>
    </row>
    <row r="53" spans="3:6" ht="12.75">
      <c r="C53" s="75"/>
      <c r="D53" s="75"/>
      <c r="E53" s="44"/>
      <c r="F53" s="44"/>
    </row>
    <row r="54" spans="3:6" ht="12.75">
      <c r="C54" s="75"/>
      <c r="D54" s="75"/>
      <c r="E54" s="44"/>
      <c r="F54" s="44"/>
    </row>
    <row r="55" spans="3:6" ht="12.75">
      <c r="C55" s="75"/>
      <c r="D55" s="75"/>
      <c r="E55" s="44"/>
      <c r="F55" s="44"/>
    </row>
    <row r="56" spans="3:6" ht="12.75">
      <c r="C56" s="75"/>
      <c r="D56" s="75"/>
      <c r="E56" s="44"/>
      <c r="F56" s="44"/>
    </row>
    <row r="57" spans="3:6" ht="12.75">
      <c r="C57" s="75"/>
      <c r="D57" s="75"/>
      <c r="E57" s="44"/>
      <c r="F57" s="44"/>
    </row>
    <row r="58" spans="3:6" ht="12.75">
      <c r="C58" s="75"/>
      <c r="D58" s="75"/>
      <c r="E58" s="44"/>
      <c r="F58" s="44"/>
    </row>
    <row r="59" spans="3:6" ht="12.75">
      <c r="C59" s="75"/>
      <c r="D59" s="75"/>
      <c r="E59" s="44"/>
      <c r="F59" s="44"/>
    </row>
    <row r="60" spans="3:6" ht="12.75">
      <c r="C60" s="75"/>
      <c r="D60" s="75"/>
      <c r="E60" s="44"/>
      <c r="F60" s="44"/>
    </row>
    <row r="61" spans="3:6" ht="12.75">
      <c r="C61" s="75"/>
      <c r="D61" s="75"/>
      <c r="E61" s="44"/>
      <c r="F61" s="44"/>
    </row>
    <row r="62" spans="3:6" ht="12.75">
      <c r="C62" s="75"/>
      <c r="D62" s="75"/>
      <c r="E62" s="44"/>
      <c r="F62" s="44"/>
    </row>
    <row r="63" spans="3:6" ht="12.75">
      <c r="C63" s="75"/>
      <c r="D63" s="75"/>
      <c r="E63" s="44"/>
      <c r="F63" s="44"/>
    </row>
    <row r="64" spans="3:6" ht="12.75">
      <c r="C64" s="75"/>
      <c r="D64" s="75"/>
      <c r="E64" s="44"/>
      <c r="F64" s="44"/>
    </row>
    <row r="65" spans="3:6" ht="12.75">
      <c r="C65" s="75"/>
      <c r="D65" s="75"/>
      <c r="E65" s="44"/>
      <c r="F65" s="44"/>
    </row>
    <row r="66" spans="3:6" ht="12.75">
      <c r="C66" s="75"/>
      <c r="D66" s="75"/>
      <c r="E66" s="44"/>
      <c r="F66" s="44"/>
    </row>
    <row r="67" spans="3:6" ht="12.75">
      <c r="C67" s="75"/>
      <c r="D67" s="75"/>
      <c r="E67" s="44"/>
      <c r="F67" s="44"/>
    </row>
    <row r="68" spans="3:6" ht="12.75">
      <c r="C68" s="75"/>
      <c r="D68" s="75"/>
      <c r="E68" s="44"/>
      <c r="F68" s="44"/>
    </row>
    <row r="69" spans="3:6" ht="12.75">
      <c r="C69" s="75"/>
      <c r="D69" s="75"/>
      <c r="E69" s="44"/>
      <c r="F69" s="44"/>
    </row>
    <row r="70" spans="3:6" ht="12.75">
      <c r="C70" s="75"/>
      <c r="D70" s="75"/>
      <c r="E70" s="44"/>
      <c r="F70" s="44"/>
    </row>
    <row r="71" spans="3:6" ht="12.75">
      <c r="C71" s="75"/>
      <c r="D71" s="75"/>
      <c r="E71" s="44"/>
      <c r="F71" s="44"/>
    </row>
    <row r="72" spans="3:6" ht="12.75">
      <c r="C72" s="75"/>
      <c r="D72" s="75"/>
      <c r="E72" s="44"/>
      <c r="F72" s="44"/>
    </row>
    <row r="73" spans="3:6" ht="12.75">
      <c r="C73" s="75"/>
      <c r="D73" s="75"/>
      <c r="E73" s="44"/>
      <c r="F73" s="44"/>
    </row>
    <row r="74" spans="3:6" ht="12.75">
      <c r="C74" s="75"/>
      <c r="D74" s="75"/>
      <c r="E74" s="44"/>
      <c r="F74" s="44"/>
    </row>
    <row r="75" spans="3:6" ht="12.75">
      <c r="C75" s="75"/>
      <c r="D75" s="75"/>
      <c r="E75" s="44"/>
      <c r="F75" s="44"/>
    </row>
    <row r="76" spans="3:6" ht="12.75">
      <c r="C76" s="75"/>
      <c r="D76" s="75"/>
      <c r="E76" s="44"/>
      <c r="F76" s="44"/>
    </row>
    <row r="77" spans="3:6" ht="12.75">
      <c r="C77" s="75"/>
      <c r="D77" s="75"/>
      <c r="E77" s="44"/>
      <c r="F77" s="44"/>
    </row>
    <row r="78" spans="3:6" ht="12.75">
      <c r="C78" s="75"/>
      <c r="D78" s="75"/>
      <c r="E78" s="44"/>
      <c r="F78" s="44"/>
    </row>
    <row r="79" spans="3:6" ht="12.75">
      <c r="C79" s="75"/>
      <c r="D79" s="75"/>
      <c r="E79" s="44"/>
      <c r="F79" s="44"/>
    </row>
    <row r="80" spans="3:6" ht="12.75">
      <c r="C80" s="75"/>
      <c r="D80" s="75"/>
      <c r="E80" s="44"/>
      <c r="F80" s="44"/>
    </row>
    <row r="81" spans="3:6" ht="12.75">
      <c r="C81" s="75"/>
      <c r="D81" s="75"/>
      <c r="E81" s="44"/>
      <c r="F81" s="44"/>
    </row>
    <row r="82" spans="3:6" ht="12.75">
      <c r="C82" s="75"/>
      <c r="D82" s="75"/>
      <c r="E82" s="44"/>
      <c r="F82" s="44"/>
    </row>
    <row r="83" spans="3:6" ht="12.75">
      <c r="C83" s="75"/>
      <c r="D83" s="75"/>
      <c r="E83" s="44"/>
      <c r="F83" s="44"/>
    </row>
    <row r="84" spans="3:6" ht="12.75">
      <c r="C84" s="75"/>
      <c r="D84" s="75"/>
      <c r="E84" s="44"/>
      <c r="F84" s="44"/>
    </row>
    <row r="85" spans="3:6" ht="12.75">
      <c r="C85" s="75"/>
      <c r="D85" s="75"/>
      <c r="E85" s="44"/>
      <c r="F85" s="44"/>
    </row>
    <row r="86" spans="3:6" ht="12.75">
      <c r="C86" s="75"/>
      <c r="D86" s="75"/>
      <c r="E86" s="44"/>
      <c r="F86" s="44"/>
    </row>
    <row r="87" spans="3:6" ht="12.75">
      <c r="C87" s="75"/>
      <c r="D87" s="75"/>
      <c r="E87" s="44"/>
      <c r="F87" s="44"/>
    </row>
    <row r="88" spans="3:6" ht="12.75">
      <c r="C88" s="75"/>
      <c r="D88" s="75"/>
      <c r="E88" s="44"/>
      <c r="F88" s="44"/>
    </row>
    <row r="89" spans="3:6" ht="12.75">
      <c r="C89" s="75"/>
      <c r="D89" s="75"/>
      <c r="E89" s="44"/>
      <c r="F89" s="44"/>
    </row>
    <row r="90" spans="3:6" ht="12.75">
      <c r="C90" s="75"/>
      <c r="D90" s="75"/>
      <c r="E90" s="44"/>
      <c r="F90" s="44"/>
    </row>
    <row r="91" spans="3:6" ht="12.75">
      <c r="C91" s="75"/>
      <c r="D91" s="75"/>
      <c r="E91" s="44"/>
      <c r="F91" s="44"/>
    </row>
    <row r="92" spans="3:6" ht="12.75">
      <c r="C92" s="75"/>
      <c r="D92" s="75"/>
      <c r="E92" s="44"/>
      <c r="F92" s="44"/>
    </row>
    <row r="93" spans="3:6" ht="12.75">
      <c r="C93" s="75"/>
      <c r="D93" s="75"/>
      <c r="E93" s="44"/>
      <c r="F93" s="44"/>
    </row>
    <row r="94" spans="3:6" ht="12.75">
      <c r="C94" s="75"/>
      <c r="D94" s="75"/>
      <c r="E94" s="44"/>
      <c r="F94" s="44"/>
    </row>
    <row r="95" spans="3:6" ht="12.75">
      <c r="C95" s="75"/>
      <c r="D95" s="75"/>
      <c r="E95" s="44"/>
      <c r="F95" s="44"/>
    </row>
    <row r="96" spans="3:6" ht="12.75">
      <c r="C96" s="75"/>
      <c r="D96" s="75"/>
      <c r="E96" s="44"/>
      <c r="F96" s="44"/>
    </row>
    <row r="97" spans="3:6" ht="12.75">
      <c r="C97" s="75"/>
      <c r="D97" s="75"/>
      <c r="E97" s="44"/>
      <c r="F97" s="44"/>
    </row>
    <row r="98" spans="3:6" ht="12.75">
      <c r="C98" s="75"/>
      <c r="D98" s="75"/>
      <c r="E98" s="44"/>
      <c r="F98" s="44"/>
    </row>
    <row r="99" spans="3:6" ht="12.75">
      <c r="C99" s="75"/>
      <c r="D99" s="75"/>
      <c r="E99" s="44"/>
      <c r="F99" s="44"/>
    </row>
    <row r="100" spans="3:6" ht="12.75">
      <c r="C100" s="75"/>
      <c r="D100" s="75"/>
      <c r="E100" s="44"/>
      <c r="F100" s="44"/>
    </row>
    <row r="101" spans="3:6" ht="12.75">
      <c r="C101" s="75"/>
      <c r="D101" s="75"/>
      <c r="E101" s="44"/>
      <c r="F101" s="44"/>
    </row>
    <row r="102" spans="3:6" ht="12.75">
      <c r="C102" s="75"/>
      <c r="D102" s="75"/>
      <c r="E102" s="44"/>
      <c r="F102" s="44"/>
    </row>
    <row r="103" spans="3:6" ht="12.75">
      <c r="C103" s="75"/>
      <c r="D103" s="75"/>
      <c r="E103" s="44"/>
      <c r="F103" s="44"/>
    </row>
    <row r="104" spans="3:6" ht="12.75">
      <c r="C104" s="75"/>
      <c r="D104" s="75"/>
      <c r="E104" s="44"/>
      <c r="F104" s="44"/>
    </row>
    <row r="105" spans="3:6" ht="12.75">
      <c r="C105" s="75"/>
      <c r="D105" s="75"/>
      <c r="E105" s="44"/>
      <c r="F105" s="44"/>
    </row>
    <row r="106" spans="3:6" ht="12.75">
      <c r="C106" s="75"/>
      <c r="D106" s="75"/>
      <c r="E106" s="44"/>
      <c r="F106" s="44"/>
    </row>
    <row r="107" spans="3:6" ht="12.75">
      <c r="C107" s="75"/>
      <c r="D107" s="75"/>
      <c r="E107" s="44"/>
      <c r="F107" s="44"/>
    </row>
    <row r="108" spans="3:6" ht="12.75">
      <c r="C108" s="75"/>
      <c r="D108" s="75"/>
      <c r="E108" s="44"/>
      <c r="F108" s="44"/>
    </row>
    <row r="109" spans="3:6" ht="12.75">
      <c r="C109" s="75"/>
      <c r="D109" s="75"/>
      <c r="E109" s="44"/>
      <c r="F109" s="44"/>
    </row>
    <row r="110" spans="3:6" ht="12.75">
      <c r="C110" s="75"/>
      <c r="D110" s="75"/>
      <c r="E110" s="44"/>
      <c r="F110" s="44"/>
    </row>
    <row r="111" spans="3:6" ht="12.75">
      <c r="C111" s="75"/>
      <c r="D111" s="75"/>
      <c r="E111" s="44"/>
      <c r="F111" s="44"/>
    </row>
    <row r="112" spans="3:6" ht="12.75">
      <c r="C112" s="75"/>
      <c r="D112" s="75"/>
      <c r="E112" s="44"/>
      <c r="F112" s="44"/>
    </row>
    <row r="113" spans="3:6" ht="12.75">
      <c r="C113" s="75"/>
      <c r="D113" s="75"/>
      <c r="E113" s="44"/>
      <c r="F113" s="44"/>
    </row>
    <row r="114" spans="3:6" ht="12.75">
      <c r="C114" s="75"/>
      <c r="D114" s="75"/>
      <c r="E114" s="44"/>
      <c r="F114" s="44"/>
    </row>
    <row r="115" spans="3:6" ht="12.75">
      <c r="C115" s="75"/>
      <c r="D115" s="75"/>
      <c r="E115" s="44"/>
      <c r="F115" s="44"/>
    </row>
    <row r="116" spans="3:6" ht="12.75">
      <c r="C116" s="75"/>
      <c r="D116" s="75"/>
      <c r="E116" s="44"/>
      <c r="F116" s="44"/>
    </row>
    <row r="117" spans="3:6" ht="12.75">
      <c r="C117" s="75"/>
      <c r="D117" s="75"/>
      <c r="E117" s="44"/>
      <c r="F117" s="44"/>
    </row>
    <row r="118" spans="3:6" ht="12.75">
      <c r="C118" s="75"/>
      <c r="D118" s="75"/>
      <c r="E118" s="44"/>
      <c r="F118" s="44"/>
    </row>
    <row r="119" spans="3:6" ht="12.75">
      <c r="C119" s="75"/>
      <c r="D119" s="75"/>
      <c r="E119" s="44"/>
      <c r="F119" s="44"/>
    </row>
    <row r="120" spans="3:6" ht="12.75">
      <c r="C120" s="75"/>
      <c r="D120" s="75"/>
      <c r="E120" s="44"/>
      <c r="F120" s="44"/>
    </row>
    <row r="121" spans="3:6" ht="12.75">
      <c r="C121" s="75"/>
      <c r="D121" s="75"/>
      <c r="E121" s="44"/>
      <c r="F121" s="44"/>
    </row>
    <row r="122" spans="3:6" ht="12.75">
      <c r="C122" s="75"/>
      <c r="D122" s="75"/>
      <c r="E122" s="44"/>
      <c r="F122" s="44"/>
    </row>
    <row r="123" spans="3:6" ht="12.75">
      <c r="C123" s="75"/>
      <c r="D123" s="75"/>
      <c r="E123" s="44"/>
      <c r="F123" s="44"/>
    </row>
    <row r="124" spans="3:6" ht="12.75">
      <c r="C124" s="75"/>
      <c r="D124" s="75"/>
      <c r="E124" s="44"/>
      <c r="F124" s="44"/>
    </row>
    <row r="125" spans="3:6" ht="12.75">
      <c r="C125" s="75"/>
      <c r="D125" s="75"/>
      <c r="E125" s="44"/>
      <c r="F125" s="44"/>
    </row>
    <row r="126" spans="3:6" ht="12.75">
      <c r="C126" s="75"/>
      <c r="D126" s="75"/>
      <c r="E126" s="44"/>
      <c r="F126" s="44"/>
    </row>
    <row r="127" spans="3:6" ht="12.75">
      <c r="C127" s="75"/>
      <c r="D127" s="75"/>
      <c r="E127" s="44"/>
      <c r="F127" s="44"/>
    </row>
    <row r="128" spans="3:6" ht="12.75">
      <c r="C128" s="75"/>
      <c r="D128" s="75"/>
      <c r="E128" s="44"/>
      <c r="F128" s="44"/>
    </row>
    <row r="129" spans="3:6" ht="12.75">
      <c r="C129" s="75"/>
      <c r="D129" s="75"/>
      <c r="E129" s="44"/>
      <c r="F129" s="44"/>
    </row>
    <row r="130" spans="3:6" ht="12.75">
      <c r="C130" s="75"/>
      <c r="D130" s="75"/>
      <c r="E130" s="44"/>
      <c r="F130" s="44"/>
    </row>
    <row r="131" spans="3:6" ht="12.75">
      <c r="C131" s="75"/>
      <c r="D131" s="75"/>
      <c r="E131" s="44"/>
      <c r="F131" s="44"/>
    </row>
    <row r="132" spans="3:6" ht="12.75">
      <c r="C132" s="75"/>
      <c r="D132" s="75"/>
      <c r="E132" s="44"/>
      <c r="F132" s="44"/>
    </row>
    <row r="133" spans="3:6" ht="12.75">
      <c r="C133" s="75"/>
      <c r="D133" s="75"/>
      <c r="E133" s="44"/>
      <c r="F133" s="44"/>
    </row>
    <row r="134" spans="3:6" ht="12.75">
      <c r="C134" s="75"/>
      <c r="D134" s="75"/>
      <c r="E134" s="44"/>
      <c r="F134" s="44"/>
    </row>
    <row r="135" spans="3:6" ht="12.75">
      <c r="C135" s="75"/>
      <c r="D135" s="75"/>
      <c r="E135" s="44"/>
      <c r="F135" s="44"/>
    </row>
    <row r="136" spans="3:6" ht="12.75">
      <c r="C136" s="75"/>
      <c r="D136" s="75"/>
      <c r="E136" s="44"/>
      <c r="F136" s="44"/>
    </row>
    <row r="137" spans="3:6" ht="12.75">
      <c r="C137" s="75"/>
      <c r="D137" s="75"/>
      <c r="E137" s="44"/>
      <c r="F137" s="44"/>
    </row>
    <row r="138" spans="3:6" ht="12.75">
      <c r="C138" s="75"/>
      <c r="D138" s="75"/>
      <c r="E138" s="44"/>
      <c r="F138" s="44"/>
    </row>
    <row r="139" spans="3:6" ht="12.75">
      <c r="C139" s="75"/>
      <c r="D139" s="75"/>
      <c r="E139" s="44"/>
      <c r="F139" s="44"/>
    </row>
    <row r="140" spans="3:6" ht="12.75">
      <c r="C140" s="75"/>
      <c r="D140" s="75"/>
      <c r="E140" s="44"/>
      <c r="F140" s="44"/>
    </row>
    <row r="141" spans="3:6" ht="12.75">
      <c r="C141" s="75"/>
      <c r="D141" s="75"/>
      <c r="E141" s="44"/>
      <c r="F141" s="44"/>
    </row>
    <row r="142" spans="3:6" ht="12.75">
      <c r="C142" s="75"/>
      <c r="D142" s="75"/>
      <c r="E142" s="44"/>
      <c r="F142" s="44"/>
    </row>
    <row r="143" spans="3:6" ht="12.75">
      <c r="C143" s="75"/>
      <c r="D143" s="75"/>
      <c r="E143" s="44"/>
      <c r="F143" s="44"/>
    </row>
    <row r="144" spans="3:6" ht="12.75">
      <c r="C144" s="75"/>
      <c r="D144" s="75"/>
      <c r="E144" s="44"/>
      <c r="F144" s="44"/>
    </row>
    <row r="145" spans="3:6" ht="12.75">
      <c r="C145" s="75"/>
      <c r="D145" s="75"/>
      <c r="E145" s="44"/>
      <c r="F145" s="44"/>
    </row>
    <row r="146" spans="3:6" ht="12.75">
      <c r="C146" s="75"/>
      <c r="D146" s="75"/>
      <c r="E146" s="44"/>
      <c r="F146" s="44"/>
    </row>
    <row r="147" spans="3:6" ht="12.75">
      <c r="C147" s="75"/>
      <c r="D147" s="75"/>
      <c r="E147" s="44"/>
      <c r="F147" s="44"/>
    </row>
    <row r="148" spans="3:6" ht="12.75">
      <c r="C148" s="75"/>
      <c r="D148" s="75"/>
      <c r="E148" s="44"/>
      <c r="F148" s="44"/>
    </row>
    <row r="149" spans="3:6" ht="12.75">
      <c r="C149" s="75"/>
      <c r="D149" s="75"/>
      <c r="E149" s="44"/>
      <c r="F149" s="44"/>
    </row>
    <row r="150" spans="3:6" ht="12.75">
      <c r="C150" s="75"/>
      <c r="D150" s="75"/>
      <c r="E150" s="44"/>
      <c r="F150" s="44"/>
    </row>
    <row r="151" spans="3:6" ht="12.75">
      <c r="C151" s="75"/>
      <c r="D151" s="75"/>
      <c r="E151" s="44"/>
      <c r="F151" s="44"/>
    </row>
    <row r="152" spans="3:6" ht="12.75">
      <c r="C152" s="75"/>
      <c r="D152" s="75"/>
      <c r="E152" s="44"/>
      <c r="F152" s="44"/>
    </row>
    <row r="153" spans="3:6" ht="12.75">
      <c r="C153" s="75"/>
      <c r="D153" s="75"/>
      <c r="E153" s="44"/>
      <c r="F153" s="44"/>
    </row>
    <row r="154" spans="3:6" ht="12.75">
      <c r="C154" s="75"/>
      <c r="D154" s="75"/>
      <c r="E154" s="44"/>
      <c r="F154" s="44"/>
    </row>
    <row r="155" spans="3:6" ht="12.75">
      <c r="C155" s="75"/>
      <c r="D155" s="75"/>
      <c r="E155" s="44"/>
      <c r="F155" s="44"/>
    </row>
    <row r="156" spans="3:6" ht="12.75">
      <c r="C156" s="75"/>
      <c r="D156" s="75"/>
      <c r="E156" s="44"/>
      <c r="F156" s="44"/>
    </row>
    <row r="157" spans="3:6" ht="12.75">
      <c r="C157" s="75"/>
      <c r="D157" s="75"/>
      <c r="E157" s="44"/>
      <c r="F157" s="44"/>
    </row>
    <row r="158" spans="3:6" ht="12.75">
      <c r="C158" s="75"/>
      <c r="D158" s="75"/>
      <c r="E158" s="44"/>
      <c r="F158" s="44"/>
    </row>
    <row r="159" spans="3:6" ht="12.75">
      <c r="C159" s="75"/>
      <c r="D159" s="75"/>
      <c r="E159" s="44"/>
      <c r="F159" s="44"/>
    </row>
    <row r="160" spans="3:6" ht="12.75">
      <c r="C160" s="75"/>
      <c r="D160" s="75"/>
      <c r="E160" s="44"/>
      <c r="F160" s="44"/>
    </row>
    <row r="161" spans="3:6" ht="12.75">
      <c r="C161" s="75"/>
      <c r="D161" s="75"/>
      <c r="E161" s="44"/>
      <c r="F161" s="44"/>
    </row>
    <row r="162" spans="3:6" ht="12.75">
      <c r="C162" s="75"/>
      <c r="D162" s="75"/>
      <c r="E162" s="44"/>
      <c r="F162" s="44"/>
    </row>
    <row r="163" spans="3:6" ht="12.75">
      <c r="C163" s="75"/>
      <c r="D163" s="75"/>
      <c r="E163" s="44"/>
      <c r="F163" s="44"/>
    </row>
    <row r="164" spans="3:6" ht="12.75">
      <c r="C164" s="75"/>
      <c r="D164" s="75"/>
      <c r="E164" s="44"/>
      <c r="F164" s="44"/>
    </row>
    <row r="165" spans="3:6" ht="12.75">
      <c r="C165" s="75"/>
      <c r="D165" s="75"/>
      <c r="E165" s="44"/>
      <c r="F165" s="44"/>
    </row>
    <row r="166" spans="3:6" ht="12.75">
      <c r="C166" s="75"/>
      <c r="D166" s="75"/>
      <c r="E166" s="44"/>
      <c r="F166" s="44"/>
    </row>
    <row r="167" spans="3:6" ht="12.75">
      <c r="C167" s="75"/>
      <c r="D167" s="75"/>
      <c r="E167" s="44"/>
      <c r="F167" s="44"/>
    </row>
    <row r="168" spans="3:6" ht="12.75">
      <c r="C168" s="75"/>
      <c r="D168" s="75"/>
      <c r="E168" s="44"/>
      <c r="F168" s="44"/>
    </row>
    <row r="169" spans="3:6" ht="12.75">
      <c r="C169" s="75"/>
      <c r="D169" s="75"/>
      <c r="E169" s="44"/>
      <c r="F169" s="44"/>
    </row>
    <row r="170" spans="3:6" ht="12.75">
      <c r="C170" s="75"/>
      <c r="D170" s="75"/>
      <c r="E170" s="44"/>
      <c r="F170" s="44"/>
    </row>
    <row r="171" spans="3:6" ht="12.75">
      <c r="C171" s="75"/>
      <c r="D171" s="75"/>
      <c r="E171" s="44"/>
      <c r="F171" s="44"/>
    </row>
    <row r="172" spans="3:6" ht="12.75">
      <c r="C172" s="75"/>
      <c r="D172" s="75"/>
      <c r="E172" s="44"/>
      <c r="F172" s="44"/>
    </row>
    <row r="173" spans="3:6" ht="12.75">
      <c r="C173" s="75"/>
      <c r="D173" s="75"/>
      <c r="E173" s="44"/>
      <c r="F173" s="44"/>
    </row>
    <row r="174" spans="3:6" ht="12.75">
      <c r="C174" s="75"/>
      <c r="D174" s="75"/>
      <c r="E174" s="44"/>
      <c r="F174" s="44"/>
    </row>
    <row r="175" spans="3:6" ht="12.75">
      <c r="C175" s="75"/>
      <c r="D175" s="75"/>
      <c r="E175" s="44"/>
      <c r="F175" s="44"/>
    </row>
    <row r="176" spans="3:6" ht="12.75">
      <c r="C176" s="75"/>
      <c r="D176" s="75"/>
      <c r="E176" s="44"/>
      <c r="F176" s="44"/>
    </row>
    <row r="177" spans="3:6" ht="12.75">
      <c r="C177" s="75"/>
      <c r="D177" s="75"/>
      <c r="E177" s="44"/>
      <c r="F177" s="44"/>
    </row>
    <row r="178" spans="3:6" ht="12.75">
      <c r="C178" s="75"/>
      <c r="D178" s="75"/>
      <c r="E178" s="44"/>
      <c r="F178" s="44"/>
    </row>
    <row r="179" spans="3:6" ht="12.75">
      <c r="C179" s="75"/>
      <c r="D179" s="75"/>
      <c r="E179" s="44"/>
      <c r="F179" s="44"/>
    </row>
    <row r="180" spans="3:6" ht="12.75">
      <c r="C180" s="75"/>
      <c r="D180" s="75"/>
      <c r="E180" s="44"/>
      <c r="F180" s="44"/>
    </row>
    <row r="181" spans="3:6" ht="12.75">
      <c r="C181" s="75"/>
      <c r="D181" s="75"/>
      <c r="E181" s="44"/>
      <c r="F181" s="44"/>
    </row>
    <row r="182" spans="3:6" ht="12.75">
      <c r="C182" s="75"/>
      <c r="D182" s="75"/>
      <c r="E182" s="44"/>
      <c r="F182" s="44"/>
    </row>
    <row r="183" spans="3:6" ht="12.75">
      <c r="C183" s="75"/>
      <c r="D183" s="75"/>
      <c r="E183" s="44"/>
      <c r="F183" s="44"/>
    </row>
    <row r="184" spans="3:6" ht="12.75">
      <c r="C184" s="75"/>
      <c r="D184" s="75"/>
      <c r="E184" s="44"/>
      <c r="F184" s="44"/>
    </row>
    <row r="185" spans="3:6" ht="12.75">
      <c r="C185" s="75"/>
      <c r="D185" s="75"/>
      <c r="E185" s="44"/>
      <c r="F185" s="44"/>
    </row>
    <row r="186" spans="3:6" ht="12.75">
      <c r="C186" s="75"/>
      <c r="D186" s="75"/>
      <c r="E186" s="44"/>
      <c r="F186" s="44"/>
    </row>
    <row r="187" spans="3:6" ht="12.75">
      <c r="C187" s="75"/>
      <c r="D187" s="75"/>
      <c r="E187" s="44"/>
      <c r="F187" s="44"/>
    </row>
    <row r="188" spans="3:6" ht="12.75">
      <c r="C188" s="75"/>
      <c r="D188" s="75"/>
      <c r="E188" s="44"/>
      <c r="F188" s="44"/>
    </row>
    <row r="189" spans="3:6" ht="12.75">
      <c r="C189" s="75"/>
      <c r="D189" s="75"/>
      <c r="E189" s="44"/>
      <c r="F189" s="44"/>
    </row>
    <row r="190" spans="3:6" ht="12.75">
      <c r="C190" s="75"/>
      <c r="D190" s="75"/>
      <c r="E190" s="44"/>
      <c r="F190" s="44"/>
    </row>
    <row r="191" spans="3:6" ht="12.75">
      <c r="C191" s="75"/>
      <c r="D191" s="75"/>
      <c r="E191" s="44"/>
      <c r="F191" s="44"/>
    </row>
    <row r="192" spans="3:6" ht="12.75">
      <c r="C192" s="75"/>
      <c r="D192" s="75"/>
      <c r="E192" s="44"/>
      <c r="F192" s="44"/>
    </row>
    <row r="193" spans="3:6" ht="12.75">
      <c r="C193" s="75"/>
      <c r="D193" s="75"/>
      <c r="E193" s="44"/>
      <c r="F193" s="44"/>
    </row>
    <row r="194" spans="3:6" ht="12.75">
      <c r="C194" s="75"/>
      <c r="D194" s="75"/>
      <c r="E194" s="44"/>
      <c r="F194" s="44"/>
    </row>
    <row r="195" spans="3:6" ht="12.75">
      <c r="C195" s="75"/>
      <c r="D195" s="75"/>
      <c r="E195" s="44"/>
      <c r="F195" s="44"/>
    </row>
    <row r="196" spans="3:6" ht="12.75">
      <c r="C196" s="75"/>
      <c r="D196" s="75"/>
      <c r="E196" s="44"/>
      <c r="F196" s="44"/>
    </row>
    <row r="197" spans="3:6" ht="12.75">
      <c r="C197" s="75"/>
      <c r="D197" s="75"/>
      <c r="E197" s="44"/>
      <c r="F197" s="44"/>
    </row>
    <row r="198" spans="3:6" ht="12.75">
      <c r="C198" s="75"/>
      <c r="D198" s="75"/>
      <c r="E198" s="44"/>
      <c r="F198" s="44"/>
    </row>
    <row r="199" spans="3:6" ht="12.75">
      <c r="C199" s="75"/>
      <c r="D199" s="75"/>
      <c r="E199" s="44"/>
      <c r="F199" s="44"/>
    </row>
    <row r="200" spans="3:6" ht="12.75">
      <c r="C200" s="75"/>
      <c r="D200" s="75"/>
      <c r="E200" s="44"/>
      <c r="F200" s="44"/>
    </row>
    <row r="201" spans="3:6" ht="12.75">
      <c r="C201" s="75"/>
      <c r="D201" s="75"/>
      <c r="E201" s="44"/>
      <c r="F201" s="44"/>
    </row>
    <row r="202" spans="3:6" ht="12.75">
      <c r="C202" s="75"/>
      <c r="D202" s="75"/>
      <c r="E202" s="44"/>
      <c r="F202" s="44"/>
    </row>
    <row r="203" spans="3:6" ht="12.75">
      <c r="C203" s="75"/>
      <c r="D203" s="75"/>
      <c r="E203" s="44"/>
      <c r="F203" s="44"/>
    </row>
    <row r="204" spans="3:6" ht="12.75">
      <c r="C204" s="75"/>
      <c r="D204" s="75"/>
      <c r="E204" s="44"/>
      <c r="F204" s="44"/>
    </row>
    <row r="205" spans="3:6" ht="12.75">
      <c r="C205" s="75"/>
      <c r="D205" s="75"/>
      <c r="E205" s="44"/>
      <c r="F205" s="44"/>
    </row>
    <row r="206" ht="12.75">
      <c r="F206" s="44"/>
    </row>
  </sheetData>
  <sheetProtection/>
  <mergeCells count="9">
    <mergeCell ref="A7:E7"/>
    <mergeCell ref="A8:E8"/>
    <mergeCell ref="A9:E9"/>
    <mergeCell ref="A10:E10"/>
    <mergeCell ref="E13:E14"/>
    <mergeCell ref="A13:A15"/>
    <mergeCell ref="B13:B15"/>
    <mergeCell ref="C13:C14"/>
    <mergeCell ref="D13:D14"/>
  </mergeCells>
  <printOptions/>
  <pageMargins left="1.24" right="0.3937007874015748" top="0.56" bottom="0.3937007874015748" header="0.2755905511811024" footer="0.2755905511811024"/>
  <pageSetup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B1:E15"/>
  <sheetViews>
    <sheetView zoomScalePageLayoutView="0" workbookViewId="0" topLeftCell="A7">
      <selection activeCell="E15" sqref="E15"/>
    </sheetView>
  </sheetViews>
  <sheetFormatPr defaultColWidth="9.00390625" defaultRowHeight="12.75"/>
  <cols>
    <col min="3" max="3" width="28.75390625" style="0" customWidth="1"/>
    <col min="4" max="4" width="23.00390625" style="0" customWidth="1"/>
    <col min="5" max="5" width="27.375" style="0" customWidth="1"/>
  </cols>
  <sheetData>
    <row r="1" ht="15.75">
      <c r="E1" s="81" t="s">
        <v>160</v>
      </c>
    </row>
    <row r="2" ht="15.75">
      <c r="E2" s="81" t="s">
        <v>41</v>
      </c>
    </row>
    <row r="3" ht="15.75">
      <c r="E3" s="81" t="s">
        <v>42</v>
      </c>
    </row>
    <row r="4" ht="15.75">
      <c r="E4" s="81" t="s">
        <v>43</v>
      </c>
    </row>
    <row r="7" spans="2:5" ht="12.75" customHeight="1">
      <c r="B7" s="99" t="s">
        <v>161</v>
      </c>
      <c r="C7" s="99"/>
      <c r="D7" s="99"/>
      <c r="E7" s="99"/>
    </row>
    <row r="8" spans="2:5" ht="15.75">
      <c r="B8" s="164" t="s">
        <v>162</v>
      </c>
      <c r="C8" s="164"/>
      <c r="D8" s="164"/>
      <c r="E8" s="164"/>
    </row>
    <row r="9" spans="2:5" ht="15.75">
      <c r="B9" s="164"/>
      <c r="C9" s="164"/>
      <c r="D9" s="164"/>
      <c r="E9" s="164"/>
    </row>
    <row r="11" ht="13.5" thickBot="1"/>
    <row r="12" spans="2:5" ht="94.5" customHeight="1" thickBot="1">
      <c r="B12" s="23"/>
      <c r="C12" s="24" t="s">
        <v>45</v>
      </c>
      <c r="D12" s="83" t="s">
        <v>163</v>
      </c>
      <c r="E12" s="98" t="s">
        <v>164</v>
      </c>
    </row>
    <row r="13" spans="2:5" ht="78.75" customHeight="1">
      <c r="B13" s="86" t="s">
        <v>20</v>
      </c>
      <c r="C13" s="87" t="s">
        <v>165</v>
      </c>
      <c r="D13" s="88">
        <v>0</v>
      </c>
      <c r="E13" s="89">
        <v>0</v>
      </c>
    </row>
    <row r="14" spans="2:5" ht="126" customHeight="1">
      <c r="B14" s="93" t="s">
        <v>25</v>
      </c>
      <c r="C14" s="90" t="s">
        <v>166</v>
      </c>
      <c r="D14" s="91">
        <v>0</v>
      </c>
      <c r="E14" s="92">
        <v>0</v>
      </c>
    </row>
    <row r="15" spans="2:5" ht="85.5" customHeight="1" thickBot="1">
      <c r="B15" s="94" t="s">
        <v>26</v>
      </c>
      <c r="C15" s="95" t="s">
        <v>167</v>
      </c>
      <c r="D15" s="96">
        <v>0</v>
      </c>
      <c r="E15" s="97">
        <v>0</v>
      </c>
    </row>
  </sheetData>
  <sheetProtection/>
  <mergeCells count="2">
    <mergeCell ref="B8:E8"/>
    <mergeCell ref="B9:E9"/>
  </mergeCells>
  <printOptions horizontalCentered="1" verticalCentered="1"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20" max="255" man="1"/>
    <brk id="48" max="255" man="1"/>
    <brk id="107" max="255" man="1"/>
    <brk id="1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1:F20"/>
  <sheetViews>
    <sheetView zoomScalePageLayoutView="0" workbookViewId="0" topLeftCell="A11">
      <selection activeCell="F29" sqref="F29"/>
    </sheetView>
  </sheetViews>
  <sheetFormatPr defaultColWidth="9.00390625" defaultRowHeight="12.75"/>
  <cols>
    <col min="2" max="2" width="6.00390625" style="0" customWidth="1"/>
    <col min="3" max="3" width="26.875" style="0" customWidth="1"/>
    <col min="4" max="4" width="25.25390625" style="0" customWidth="1"/>
    <col min="5" max="5" width="20.375" style="0" customWidth="1"/>
    <col min="6" max="6" width="23.75390625" style="0" customWidth="1"/>
  </cols>
  <sheetData>
    <row r="1" ht="15.75">
      <c r="F1" s="81" t="s">
        <v>169</v>
      </c>
    </row>
    <row r="2" ht="15.75">
      <c r="F2" s="81" t="s">
        <v>41</v>
      </c>
    </row>
    <row r="3" ht="15.75">
      <c r="F3" s="81" t="s">
        <v>42</v>
      </c>
    </row>
    <row r="4" ht="15.75">
      <c r="F4" s="81" t="s">
        <v>43</v>
      </c>
    </row>
    <row r="7" spans="2:6" ht="12.75" customHeight="1">
      <c r="B7" s="99" t="s">
        <v>170</v>
      </c>
      <c r="C7" s="99"/>
      <c r="D7" s="99"/>
      <c r="E7" s="99"/>
      <c r="F7" s="99"/>
    </row>
    <row r="8" spans="2:6" ht="15.75">
      <c r="B8" s="164" t="s">
        <v>171</v>
      </c>
      <c r="C8" s="164"/>
      <c r="D8" s="164"/>
      <c r="E8" s="164"/>
      <c r="F8" s="164"/>
    </row>
    <row r="9" spans="2:6" ht="15.75">
      <c r="B9" s="164" t="s">
        <v>168</v>
      </c>
      <c r="C9" s="164"/>
      <c r="D9" s="164"/>
      <c r="E9" s="164"/>
      <c r="F9" s="164"/>
    </row>
    <row r="11" ht="13.5" thickBot="1"/>
    <row r="12" spans="2:6" ht="156" customHeight="1" thickBot="1">
      <c r="B12" s="23"/>
      <c r="C12" s="24" t="s">
        <v>45</v>
      </c>
      <c r="D12" s="83" t="s">
        <v>172</v>
      </c>
      <c r="E12" s="83" t="s">
        <v>173</v>
      </c>
      <c r="F12" s="98" t="s">
        <v>174</v>
      </c>
    </row>
    <row r="13" spans="2:6" ht="52.5" customHeight="1">
      <c r="B13" s="165" t="s">
        <v>20</v>
      </c>
      <c r="C13" s="87" t="s">
        <v>175</v>
      </c>
      <c r="D13" s="88">
        <v>0</v>
      </c>
      <c r="E13" s="88">
        <v>0</v>
      </c>
      <c r="F13" s="89">
        <v>0</v>
      </c>
    </row>
    <row r="14" spans="2:6" ht="25.5" customHeight="1">
      <c r="B14" s="166"/>
      <c r="C14" s="90" t="s">
        <v>147</v>
      </c>
      <c r="D14" s="91">
        <v>0</v>
      </c>
      <c r="E14" s="91">
        <v>0</v>
      </c>
      <c r="F14" s="92">
        <v>0</v>
      </c>
    </row>
    <row r="15" spans="2:6" ht="28.5" customHeight="1">
      <c r="B15" s="166"/>
      <c r="C15" s="90" t="s">
        <v>148</v>
      </c>
      <c r="D15" s="91">
        <v>0</v>
      </c>
      <c r="E15" s="91">
        <v>0</v>
      </c>
      <c r="F15" s="92">
        <v>0</v>
      </c>
    </row>
    <row r="16" spans="2:6" ht="31.5" customHeight="1" thickBot="1">
      <c r="B16" s="167"/>
      <c r="C16" s="95" t="s">
        <v>176</v>
      </c>
      <c r="D16" s="96">
        <v>0</v>
      </c>
      <c r="E16" s="96">
        <v>0</v>
      </c>
      <c r="F16" s="97">
        <v>0</v>
      </c>
    </row>
    <row r="17" spans="2:6" ht="53.25" customHeight="1">
      <c r="B17" s="165" t="s">
        <v>25</v>
      </c>
      <c r="C17" s="87" t="s">
        <v>177</v>
      </c>
      <c r="D17" s="88">
        <v>0</v>
      </c>
      <c r="E17" s="88">
        <v>0</v>
      </c>
      <c r="F17" s="89">
        <v>0</v>
      </c>
    </row>
    <row r="18" spans="2:6" ht="18.75" customHeight="1">
      <c r="B18" s="166"/>
      <c r="C18" s="90" t="s">
        <v>147</v>
      </c>
      <c r="D18" s="91">
        <v>0</v>
      </c>
      <c r="E18" s="91">
        <v>0</v>
      </c>
      <c r="F18" s="92">
        <v>0</v>
      </c>
    </row>
    <row r="19" spans="2:6" ht="25.5" customHeight="1">
      <c r="B19" s="166"/>
      <c r="C19" s="90" t="s">
        <v>148</v>
      </c>
      <c r="D19" s="91">
        <v>0</v>
      </c>
      <c r="E19" s="91">
        <v>0</v>
      </c>
      <c r="F19" s="92">
        <v>0</v>
      </c>
    </row>
    <row r="20" spans="2:6" ht="26.25" customHeight="1" thickBot="1">
      <c r="B20" s="167"/>
      <c r="C20" s="95" t="s">
        <v>176</v>
      </c>
      <c r="D20" s="96">
        <v>0</v>
      </c>
      <c r="E20" s="96">
        <v>0</v>
      </c>
      <c r="F20" s="97">
        <v>0</v>
      </c>
    </row>
  </sheetData>
  <sheetProtection/>
  <mergeCells count="4">
    <mergeCell ref="B17:B20"/>
    <mergeCell ref="B13:B16"/>
    <mergeCell ref="B9:F9"/>
    <mergeCell ref="B8:F8"/>
  </mergeCells>
  <printOptions horizontalCentered="1"/>
  <pageMargins left="0.3937007874015748" right="0.3937007874015748" top="0.2755905511811024" bottom="0.3937007874015748" header="0.2755905511811024" footer="0.2755905511811024"/>
  <pageSetup horizontalDpi="600" verticalDpi="600" orientation="landscape" paperSize="9" scale="9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lastPrinted>2015-10-13T05:54:21Z</cp:lastPrinted>
  <dcterms:created xsi:type="dcterms:W3CDTF">2004-09-19T06:34:55Z</dcterms:created>
  <dcterms:modified xsi:type="dcterms:W3CDTF">2015-10-21T07:44:30Z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